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010" yWindow="-255" windowWidth="13005" windowHeight="6600"/>
  </bookViews>
  <sheets>
    <sheet name="2022 세입세출총괄표" sheetId="1" r:id="rId1"/>
    <sheet name="2022 세입예산서" sheetId="4" r:id="rId2"/>
    <sheet name="2022 세출예산서" sheetId="5" r:id="rId3"/>
    <sheet name="임직원보수일람표" sheetId="6" r:id="rId4"/>
  </sheets>
  <definedNames>
    <definedName name="_xlnm.Print_Area" localSheetId="1">'2022 세입예산서'!$A$1:$L$118</definedName>
    <definedName name="_xlnm.Print_Area" localSheetId="2">'2022 세출예산서'!$A$1:$L$219</definedName>
    <definedName name="_xlnm.Print_Titles" localSheetId="1">'2022 세입예산서'!$1:$4</definedName>
    <definedName name="_xlnm.Print_Titles" localSheetId="2">'2022 세출예산서'!$1:$4</definedName>
  </definedNames>
  <calcPr calcId="125725"/>
</workbook>
</file>

<file path=xl/calcChain.xml><?xml version="1.0" encoding="utf-8"?>
<calcChain xmlns="http://schemas.openxmlformats.org/spreadsheetml/2006/main">
  <c r="L13" i="5"/>
  <c r="G166"/>
  <c r="G162"/>
  <c r="G126"/>
  <c r="G64"/>
  <c r="G91"/>
  <c r="G94"/>
  <c r="G22"/>
  <c r="G23" i="4"/>
  <c r="L135" i="5" l="1"/>
  <c r="G129"/>
  <c r="G20" i="1" l="1"/>
  <c r="K33"/>
  <c r="L44" i="5"/>
  <c r="L53"/>
  <c r="L73"/>
  <c r="L76"/>
  <c r="G150"/>
  <c r="L65" i="4"/>
  <c r="L44"/>
  <c r="L46"/>
  <c r="L42"/>
  <c r="L40"/>
  <c r="L38"/>
  <c r="L36"/>
  <c r="E33" i="1" l="1"/>
  <c r="G96" i="4"/>
  <c r="G91"/>
  <c r="F18" i="1"/>
  <c r="F17"/>
  <c r="F14"/>
  <c r="F12"/>
  <c r="E79" i="4"/>
  <c r="E80"/>
  <c r="L82"/>
  <c r="E78"/>
  <c r="L196" i="5" l="1"/>
  <c r="G18" i="4"/>
  <c r="G12" i="1"/>
  <c r="G13" i="4"/>
  <c r="L40" i="5"/>
  <c r="L36" l="1"/>
  <c r="L63" i="4" l="1"/>
  <c r="G60"/>
  <c r="G46"/>
  <c r="G44"/>
  <c r="G42"/>
  <c r="G40"/>
  <c r="G38"/>
  <c r="G36"/>
  <c r="G34"/>
  <c r="L47"/>
  <c r="L146" i="5" l="1"/>
  <c r="L23"/>
  <c r="G62" i="4" l="1"/>
  <c r="G58"/>
  <c r="L216" i="5" l="1"/>
  <c r="L32" i="1" s="1"/>
  <c r="L136" i="5"/>
  <c r="G71" i="4" l="1"/>
  <c r="L208" i="5" l="1"/>
  <c r="L199"/>
  <c r="L132" l="1"/>
  <c r="L109"/>
  <c r="L14"/>
  <c r="G31" s="1"/>
  <c r="L31" s="1"/>
  <c r="L200"/>
  <c r="L19" i="4"/>
  <c r="E17" s="1"/>
  <c r="E16" s="1"/>
  <c r="E15" s="1"/>
  <c r="F8" i="1" s="1"/>
  <c r="D17" i="4"/>
  <c r="E198" i="5" l="1"/>
  <c r="L28" i="1" s="1"/>
  <c r="G8"/>
  <c r="M28" l="1"/>
  <c r="L74" i="4"/>
  <c r="L76" s="1"/>
  <c r="F11" i="1" s="1"/>
  <c r="G11" s="1"/>
  <c r="L75" i="4"/>
  <c r="G68" l="1"/>
  <c r="L69"/>
  <c r="L18" i="5"/>
  <c r="L47"/>
  <c r="L48" s="1"/>
  <c r="G56" i="4" l="1"/>
  <c r="G54"/>
  <c r="G52"/>
  <c r="G50"/>
  <c r="G18" i="5"/>
  <c r="G65" i="4" l="1"/>
  <c r="G9" i="5"/>
  <c r="L163" l="1"/>
  <c r="L164" s="1"/>
  <c r="E161" s="1"/>
  <c r="L20" i="1" s="1"/>
  <c r="L154" i="5"/>
  <c r="G63" i="4"/>
  <c r="F7" i="6" l="1"/>
  <c r="H7" s="1"/>
  <c r="F6"/>
  <c r="H6" s="1"/>
  <c r="L217" i="5"/>
  <c r="L213"/>
  <c r="L31" i="1" s="1"/>
  <c r="L209" i="5"/>
  <c r="E207" s="1"/>
  <c r="E206" s="1"/>
  <c r="E205" s="1"/>
  <c r="L202"/>
  <c r="L203" s="1"/>
  <c r="L197"/>
  <c r="E195" s="1"/>
  <c r="L193"/>
  <c r="L194" s="1"/>
  <c r="L188"/>
  <c r="L189" s="1"/>
  <c r="L185"/>
  <c r="L186" s="1"/>
  <c r="L181"/>
  <c r="L182" s="1"/>
  <c r="E180" s="1"/>
  <c r="L178"/>
  <c r="L179" s="1"/>
  <c r="E177" s="1"/>
  <c r="L175"/>
  <c r="L176" s="1"/>
  <c r="E174" s="1"/>
  <c r="L22" i="1" s="1"/>
  <c r="L172" i="5"/>
  <c r="L173" s="1"/>
  <c r="E171" s="1"/>
  <c r="L167"/>
  <c r="L168" s="1"/>
  <c r="L160"/>
  <c r="E158" s="1"/>
  <c r="L155"/>
  <c r="E153" s="1"/>
  <c r="L151"/>
  <c r="L152" s="1"/>
  <c r="E149" s="1"/>
  <c r="L147"/>
  <c r="L144"/>
  <c r="L138"/>
  <c r="L139" s="1"/>
  <c r="L133"/>
  <c r="L130"/>
  <c r="L127"/>
  <c r="L122"/>
  <c r="L123" s="1"/>
  <c r="L119"/>
  <c r="L120" s="1"/>
  <c r="L116"/>
  <c r="L117" s="1"/>
  <c r="L113"/>
  <c r="L114" s="1"/>
  <c r="L110"/>
  <c r="L106"/>
  <c r="L107" s="1"/>
  <c r="L103"/>
  <c r="L104" s="1"/>
  <c r="L101"/>
  <c r="L97"/>
  <c r="L98" s="1"/>
  <c r="L95"/>
  <c r="L92"/>
  <c r="E90" s="1"/>
  <c r="L13" i="1" s="1"/>
  <c r="L86" i="5"/>
  <c r="L87" s="1"/>
  <c r="L83"/>
  <c r="L84" s="1"/>
  <c r="L80"/>
  <c r="L81" s="1"/>
  <c r="E79" s="1"/>
  <c r="L77"/>
  <c r="L74"/>
  <c r="L70"/>
  <c r="L71" s="1"/>
  <c r="L67"/>
  <c r="L68" s="1"/>
  <c r="L65"/>
  <c r="L61"/>
  <c r="L62" s="1"/>
  <c r="L56"/>
  <c r="L57" s="1"/>
  <c r="L54"/>
  <c r="L45"/>
  <c r="L41"/>
  <c r="L19"/>
  <c r="L10"/>
  <c r="L116" i="4"/>
  <c r="L117" s="1"/>
  <c r="E115" s="1"/>
  <c r="L111"/>
  <c r="L112" s="1"/>
  <c r="E110" s="1"/>
  <c r="L106"/>
  <c r="L107" s="1"/>
  <c r="E105" s="1"/>
  <c r="C104"/>
  <c r="L101"/>
  <c r="L102" s="1"/>
  <c r="E100" s="1"/>
  <c r="L97"/>
  <c r="E95" s="1"/>
  <c r="L92"/>
  <c r="E90" s="1"/>
  <c r="L86"/>
  <c r="L72"/>
  <c r="L28"/>
  <c r="L29" s="1"/>
  <c r="E27" s="1"/>
  <c r="E26" s="1"/>
  <c r="D27"/>
  <c r="L24"/>
  <c r="E22" s="1"/>
  <c r="E21" s="1"/>
  <c r="D22"/>
  <c r="L14"/>
  <c r="E12" s="1"/>
  <c r="E11" s="1"/>
  <c r="E10" s="1"/>
  <c r="F7" i="1" s="1"/>
  <c r="G7" s="1"/>
  <c r="D12" i="4"/>
  <c r="L9"/>
  <c r="E7" s="1"/>
  <c r="E6" s="1"/>
  <c r="E5" s="1"/>
  <c r="F6" i="1" s="1"/>
  <c r="G6" s="1"/>
  <c r="D7" i="4"/>
  <c r="L19" i="1" l="1"/>
  <c r="M19" s="1"/>
  <c r="M24"/>
  <c r="L24"/>
  <c r="M30"/>
  <c r="L30"/>
  <c r="L18"/>
  <c r="M18" s="1"/>
  <c r="M23"/>
  <c r="L23"/>
  <c r="L27"/>
  <c r="M27" s="1"/>
  <c r="M13"/>
  <c r="L214" i="5"/>
  <c r="L218" s="1"/>
  <c r="E212" s="1"/>
  <c r="E211" s="1"/>
  <c r="E210" s="1"/>
  <c r="M32" i="1" s="1"/>
  <c r="M31"/>
  <c r="E89" i="4"/>
  <c r="E88" s="1"/>
  <c r="F15" i="1" s="1"/>
  <c r="G15" s="1"/>
  <c r="G14"/>
  <c r="E99" i="4"/>
  <c r="E98" s="1"/>
  <c r="E114"/>
  <c r="L87"/>
  <c r="E85" s="1"/>
  <c r="E84" s="1"/>
  <c r="E83" s="1"/>
  <c r="G13" i="1"/>
  <c r="E109" i="4"/>
  <c r="E108" s="1"/>
  <c r="G18" i="1"/>
  <c r="E104" i="4"/>
  <c r="E103" s="1"/>
  <c r="G17" i="1"/>
  <c r="E94" i="4"/>
  <c r="E93" s="1"/>
  <c r="F16" i="1" s="1"/>
  <c r="G16" s="1"/>
  <c r="G27" i="5"/>
  <c r="L78"/>
  <c r="E60" s="1"/>
  <c r="E113" i="4"/>
  <c r="F20" i="1" s="1"/>
  <c r="E20" i="4"/>
  <c r="F9" i="1"/>
  <c r="G9" s="1"/>
  <c r="L190" i="5"/>
  <c r="E184" s="1"/>
  <c r="L25" i="1" s="1"/>
  <c r="E165" i="5"/>
  <c r="E192"/>
  <c r="L26" i="1" s="1"/>
  <c r="L204" i="5"/>
  <c r="E25" i="4"/>
  <c r="L24" i="5"/>
  <c r="L148"/>
  <c r="E141" s="1"/>
  <c r="L17" i="1" s="1"/>
  <c r="E170" i="5"/>
  <c r="M22" i="1"/>
  <c r="M20"/>
  <c r="L15" i="5"/>
  <c r="E7" s="1"/>
  <c r="E201"/>
  <c r="L29" i="1" s="1"/>
  <c r="L88" i="5"/>
  <c r="E82" s="1"/>
  <c r="L111"/>
  <c r="E93" s="1"/>
  <c r="L124"/>
  <c r="E112" s="1"/>
  <c r="L15" i="1" s="1"/>
  <c r="L140" i="5"/>
  <c r="E125" s="1"/>
  <c r="L21" i="1" l="1"/>
  <c r="M21" s="1"/>
  <c r="L28" i="5"/>
  <c r="L27"/>
  <c r="L16" i="1"/>
  <c r="M16" s="1"/>
  <c r="L12"/>
  <c r="M12" s="1"/>
  <c r="L11"/>
  <c r="M11" s="1"/>
  <c r="M6"/>
  <c r="L6"/>
  <c r="L14"/>
  <c r="M14" s="1"/>
  <c r="G19"/>
  <c r="E118" i="4"/>
  <c r="E183" i="5"/>
  <c r="M17" i="1"/>
  <c r="E16" i="5"/>
  <c r="L32"/>
  <c r="M25" i="1"/>
  <c r="M26"/>
  <c r="E191" i="5"/>
  <c r="E157"/>
  <c r="E156" s="1"/>
  <c r="M29" i="1"/>
  <c r="E89" i="5"/>
  <c r="M15" i="1"/>
  <c r="E59" i="5"/>
  <c r="M5" i="1"/>
  <c r="L33" i="5" l="1"/>
  <c r="E25" s="1"/>
  <c r="L8" i="1" s="1"/>
  <c r="M8" s="1"/>
  <c r="L7"/>
  <c r="M7" s="1"/>
  <c r="E169" i="5"/>
  <c r="G36" l="1"/>
  <c r="L37"/>
  <c r="L42" s="1"/>
  <c r="E34" s="1"/>
  <c r="L9" i="1" s="1"/>
  <c r="M9" l="1"/>
  <c r="L66" i="4" l="1"/>
  <c r="F10" i="1" l="1"/>
  <c r="F33" s="1"/>
  <c r="E32" i="4"/>
  <c r="E31" s="1"/>
  <c r="E30" s="1"/>
  <c r="L77"/>
  <c r="G47"/>
  <c r="G10" i="1" l="1"/>
  <c r="G33" s="1"/>
  <c r="G50" i="5"/>
  <c r="L51"/>
  <c r="L58" s="1"/>
  <c r="E43" s="1"/>
  <c r="L10" i="1" s="1"/>
  <c r="E6" i="5" l="1"/>
  <c r="E5" s="1"/>
  <c r="E219" s="1"/>
  <c r="M10" i="1" l="1"/>
  <c r="M33" s="1"/>
  <c r="L33"/>
</calcChain>
</file>

<file path=xl/sharedStrings.xml><?xml version="1.0" encoding="utf-8"?>
<sst xmlns="http://schemas.openxmlformats.org/spreadsheetml/2006/main" count="800" uniqueCount="284">
  <si>
    <t>(단위 : 원)</t>
    <phoneticPr fontId="5" type="noConversion"/>
  </si>
  <si>
    <t>순번</t>
    <phoneticPr fontId="4" type="noConversion"/>
  </si>
  <si>
    <t>세   입</t>
    <phoneticPr fontId="4" type="noConversion"/>
  </si>
  <si>
    <t>세   출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</si>
  <si>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</si>
  <si>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</si>
  <si>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</si>
  <si>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증감액</t>
    <phoneticPr fontId="5" type="noConversion"/>
  </si>
  <si>
    <t>사업수입</t>
    <phoneticPr fontId="5" type="noConversion"/>
  </si>
  <si>
    <t>사무비</t>
    <phoneticPr fontId="4" type="noConversion"/>
  </si>
  <si>
    <t>인건비</t>
    <phoneticPr fontId="4" type="noConversion"/>
  </si>
  <si>
    <t>급여</t>
    <phoneticPr fontId="4" type="noConversion"/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</si>
  <si>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</si>
  <si>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</si>
  <si>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</si>
  <si>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</si>
  <si>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</si>
  <si>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</si>
  <si>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</si>
  <si>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</si>
  <si>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</si>
  <si>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</si>
  <si>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1.세입</t>
    <phoneticPr fontId="5" type="noConversion"/>
  </si>
  <si>
    <t>(단위:원)</t>
    <phoneticPr fontId="5" type="noConversion"/>
  </si>
  <si>
    <t>과       목</t>
    <phoneticPr fontId="5" type="noConversion"/>
  </si>
  <si>
    <t>예 산 액</t>
    <phoneticPr fontId="5" type="noConversion"/>
  </si>
  <si>
    <t>산   출   기   초</t>
    <phoneticPr fontId="5" type="noConversion"/>
  </si>
  <si>
    <t>관</t>
    <phoneticPr fontId="5" type="noConversion"/>
  </si>
  <si>
    <t>항</t>
    <phoneticPr fontId="5" type="noConversion"/>
  </si>
  <si>
    <t>목</t>
    <phoneticPr fontId="5" type="noConversion"/>
  </si>
  <si>
    <t>인쇄
사업수입</t>
    <phoneticPr fontId="5" type="noConversion"/>
  </si>
  <si>
    <t>1. 인쇄수익수입</t>
    <phoneticPr fontId="5" type="noConversion"/>
  </si>
  <si>
    <t xml:space="preserve">.1월-12월 </t>
    <phoneticPr fontId="5" type="noConversion"/>
  </si>
  <si>
    <t>*</t>
    <phoneticPr fontId="5" type="noConversion"/>
  </si>
  <si>
    <t>월</t>
    <phoneticPr fontId="4" type="noConversion"/>
  </si>
  <si>
    <t>=</t>
    <phoneticPr fontId="4" type="noConversion"/>
  </si>
  <si>
    <t>=</t>
    <phoneticPr fontId="5" type="noConversion"/>
  </si>
  <si>
    <t>합      계</t>
    <phoneticPr fontId="5" type="noConversion"/>
  </si>
  <si>
    <t>복사지 
사업수입</t>
    <phoneticPr fontId="5" type="noConversion"/>
  </si>
  <si>
    <t>1. 복사지수익사업</t>
    <phoneticPr fontId="5" type="noConversion"/>
  </si>
  <si>
    <t>직업재활
사업수입</t>
    <phoneticPr fontId="5" type="noConversion"/>
  </si>
  <si>
    <t>1. 직업재활수익사업</t>
    <phoneticPr fontId="5" type="noConversion"/>
  </si>
  <si>
    <t>스캔
사업수입</t>
    <phoneticPr fontId="5" type="noConversion"/>
  </si>
  <si>
    <t>1. 스캔수익사업</t>
    <phoneticPr fontId="5" type="noConversion"/>
  </si>
  <si>
    <t>보조금</t>
    <phoneticPr fontId="5" type="noConversion"/>
  </si>
  <si>
    <t>보조금수입</t>
    <phoneticPr fontId="5" type="noConversion"/>
  </si>
  <si>
    <t>분기</t>
    <phoneticPr fontId="4" type="noConversion"/>
  </si>
  <si>
    <t xml:space="preserve"> </t>
    <phoneticPr fontId="5" type="noConversion"/>
  </si>
  <si>
    <t>시도보조금
수입</t>
    <phoneticPr fontId="5" type="noConversion"/>
  </si>
  <si>
    <t>1. 급여</t>
    <phoneticPr fontId="5" type="noConversion"/>
  </si>
  <si>
    <t>합계</t>
    <phoneticPr fontId="5" type="noConversion"/>
  </si>
  <si>
    <t>3. 퇴직금및퇴직적립금</t>
    <phoneticPr fontId="5" type="noConversion"/>
  </si>
  <si>
    <t>/</t>
    <phoneticPr fontId="4" type="noConversion"/>
  </si>
  <si>
    <t>4. 사회보험부담금</t>
    <phoneticPr fontId="5" type="noConversion"/>
  </si>
  <si>
    <t>1식</t>
    <phoneticPr fontId="4" type="noConversion"/>
  </si>
  <si>
    <t>0. 시설당 기본지원</t>
    <phoneticPr fontId="5" type="noConversion"/>
  </si>
  <si>
    <t>후원금수입</t>
    <phoneticPr fontId="5" type="noConversion"/>
  </si>
  <si>
    <t>후원금</t>
    <phoneticPr fontId="5" type="noConversion"/>
  </si>
  <si>
    <t>비지정
후원금</t>
    <phoneticPr fontId="5" type="noConversion"/>
  </si>
  <si>
    <t>1. 비지정후원금</t>
    <phoneticPr fontId="5" type="noConversion"/>
  </si>
  <si>
    <t>잡수입</t>
    <phoneticPr fontId="5" type="noConversion"/>
  </si>
  <si>
    <t>잡 수 입</t>
    <phoneticPr fontId="5" type="noConversion"/>
  </si>
  <si>
    <t>불용품파지
매각대</t>
    <phoneticPr fontId="5" type="noConversion"/>
  </si>
  <si>
    <t>1. 불용품파지매각대</t>
    <phoneticPr fontId="5" type="noConversion"/>
  </si>
  <si>
    <t>이자수입</t>
    <phoneticPr fontId="5" type="noConversion"/>
  </si>
  <si>
    <t>1. 이자수입</t>
    <phoneticPr fontId="5" type="noConversion"/>
  </si>
  <si>
    <t>기타잡수입</t>
    <phoneticPr fontId="5" type="noConversion"/>
  </si>
  <si>
    <t>1. 기타잡수입</t>
    <phoneticPr fontId="5" type="noConversion"/>
  </si>
  <si>
    <t>전입금</t>
    <phoneticPr fontId="5" type="noConversion"/>
  </si>
  <si>
    <t>법인전입금</t>
    <phoneticPr fontId="5" type="noConversion"/>
  </si>
  <si>
    <t>1. 법인전입금</t>
    <phoneticPr fontId="5" type="noConversion"/>
  </si>
  <si>
    <t>이월금</t>
    <phoneticPr fontId="5" type="noConversion"/>
  </si>
  <si>
    <t>전년도이월금</t>
    <phoneticPr fontId="5" type="noConversion"/>
  </si>
  <si>
    <t>1. 전년도이월금</t>
    <phoneticPr fontId="5" type="noConversion"/>
  </si>
  <si>
    <t>1. 전년도이월금(후원금)</t>
    <phoneticPr fontId="5" type="noConversion"/>
  </si>
  <si>
    <t>(후원금)</t>
    <phoneticPr fontId="4" type="noConversion"/>
  </si>
  <si>
    <t>세입합계</t>
    <phoneticPr fontId="5" type="noConversion"/>
  </si>
  <si>
    <t>2.세출</t>
    <phoneticPr fontId="5" type="noConversion"/>
  </si>
  <si>
    <t>과      목</t>
    <phoneticPr fontId="5" type="noConversion"/>
  </si>
  <si>
    <t xml:space="preserve">관 </t>
    <phoneticPr fontId="5" type="noConversion"/>
  </si>
  <si>
    <t>사 무 비</t>
    <phoneticPr fontId="5" type="noConversion"/>
  </si>
  <si>
    <t>인건비</t>
    <phoneticPr fontId="5" type="noConversion"/>
  </si>
  <si>
    <t>급  여</t>
    <phoneticPr fontId="5" type="noConversion"/>
  </si>
  <si>
    <t>1. 종사자 급여(보조금)</t>
    <phoneticPr fontId="4" type="noConversion"/>
  </si>
  <si>
    <t>소계</t>
    <phoneticPr fontId="5" type="noConversion"/>
  </si>
  <si>
    <t>2. 근로자 급여</t>
    <phoneticPr fontId="4" type="noConversion"/>
  </si>
  <si>
    <t>제수당</t>
    <phoneticPr fontId="5" type="noConversion"/>
  </si>
  <si>
    <t>1. 종사자 제수당(보조금)</t>
    <phoneticPr fontId="5" type="noConversion"/>
  </si>
  <si>
    <t>2. 근로자  제수당</t>
    <phoneticPr fontId="4" type="noConversion"/>
  </si>
  <si>
    <t>퇴직적립금</t>
    <phoneticPr fontId="5" type="noConversion"/>
  </si>
  <si>
    <t>1. 종사자 퇴직적립금(보조금)</t>
    <phoneticPr fontId="5" type="noConversion"/>
  </si>
  <si>
    <t>2. 자부담 퇴직적립금</t>
    <phoneticPr fontId="5" type="noConversion"/>
  </si>
  <si>
    <t>사회보험
부담비용</t>
    <phoneticPr fontId="5" type="noConversion"/>
  </si>
  <si>
    <t>기타후생경비</t>
    <phoneticPr fontId="5" type="noConversion"/>
  </si>
  <si>
    <t>회</t>
    <phoneticPr fontId="4" type="noConversion"/>
  </si>
  <si>
    <t>업무추진비</t>
    <phoneticPr fontId="5" type="noConversion"/>
  </si>
  <si>
    <t>기관운영비</t>
    <phoneticPr fontId="5" type="noConversion"/>
  </si>
  <si>
    <t xml:space="preserve"> 1. 직원교육비</t>
    <phoneticPr fontId="5" type="noConversion"/>
  </si>
  <si>
    <t xml:space="preserve"> 2. 접대비</t>
    <phoneticPr fontId="5" type="noConversion"/>
  </si>
  <si>
    <t>3. 자원봉사자 및 후원자관리</t>
    <phoneticPr fontId="5" type="noConversion"/>
  </si>
  <si>
    <t xml:space="preserve"> 4. 홍보물제작</t>
    <phoneticPr fontId="5" type="noConversion"/>
  </si>
  <si>
    <t>직책보조비</t>
    <phoneticPr fontId="5" type="noConversion"/>
  </si>
  <si>
    <t>1. 직책보조비</t>
    <phoneticPr fontId="5" type="noConversion"/>
  </si>
  <si>
    <t>회의비</t>
    <phoneticPr fontId="5" type="noConversion"/>
  </si>
  <si>
    <t>1. 부모회의</t>
    <phoneticPr fontId="5" type="noConversion"/>
  </si>
  <si>
    <t>2. 회의비</t>
    <phoneticPr fontId="5" type="noConversion"/>
  </si>
  <si>
    <t>운영비</t>
    <phoneticPr fontId="5" type="noConversion"/>
  </si>
  <si>
    <t>여  비</t>
    <phoneticPr fontId="5" type="noConversion"/>
  </si>
  <si>
    <t>1. 직원출장</t>
    <phoneticPr fontId="5" type="noConversion"/>
  </si>
  <si>
    <t>수용비 및
수 수 료</t>
    <phoneticPr fontId="5" type="noConversion"/>
  </si>
  <si>
    <t xml:space="preserve"> 1. 운반비</t>
    <phoneticPr fontId="5" type="noConversion"/>
  </si>
  <si>
    <t xml:space="preserve"> 2. 토너</t>
    <phoneticPr fontId="5" type="noConversion"/>
  </si>
  <si>
    <t xml:space="preserve"> 3. 구인광고료</t>
    <phoneticPr fontId="5" type="noConversion"/>
  </si>
  <si>
    <t xml:space="preserve"> 4. 사무용품비</t>
    <phoneticPr fontId="5" type="noConversion"/>
  </si>
  <si>
    <t xml:space="preserve"> 5. 주차비</t>
    <phoneticPr fontId="5" type="noConversion"/>
  </si>
  <si>
    <t xml:space="preserve"> 6. 수수료</t>
    <phoneticPr fontId="5" type="noConversion"/>
  </si>
  <si>
    <t>공공요금</t>
    <phoneticPr fontId="5" type="noConversion"/>
  </si>
  <si>
    <t xml:space="preserve"> 1. 전화요금</t>
    <phoneticPr fontId="5" type="noConversion"/>
  </si>
  <si>
    <t xml:space="preserve"> 2. 인터넷</t>
    <phoneticPr fontId="5" type="noConversion"/>
  </si>
  <si>
    <t xml:space="preserve"> 3. 세콤</t>
    <phoneticPr fontId="5" type="noConversion"/>
  </si>
  <si>
    <t xml:space="preserve"> 4. 전기요금</t>
    <phoneticPr fontId="5" type="noConversion"/>
  </si>
  <si>
    <t>제세공과금</t>
    <phoneticPr fontId="5" type="noConversion"/>
  </si>
  <si>
    <t xml:space="preserve"> 1. 각종세금</t>
    <phoneticPr fontId="5" type="noConversion"/>
  </si>
  <si>
    <t xml:space="preserve"> 2. 자동차보험</t>
    <phoneticPr fontId="5" type="noConversion"/>
  </si>
  <si>
    <t>대</t>
    <phoneticPr fontId="4" type="noConversion"/>
  </si>
  <si>
    <t xml:space="preserve"> 3. 이행보증보험</t>
    <phoneticPr fontId="5" type="noConversion"/>
  </si>
  <si>
    <t>차량비</t>
    <phoneticPr fontId="5" type="noConversion"/>
  </si>
  <si>
    <t>1. 차량유지비 및 유류비</t>
    <phoneticPr fontId="5" type="noConversion"/>
  </si>
  <si>
    <t xml:space="preserve">   0.자동차수선비</t>
    <phoneticPr fontId="5" type="noConversion"/>
  </si>
  <si>
    <t xml:space="preserve">   0.주유비</t>
    <phoneticPr fontId="5" type="noConversion"/>
  </si>
  <si>
    <t>임차료
 및 
관리비</t>
    <phoneticPr fontId="5" type="noConversion"/>
  </si>
  <si>
    <t>1. 건물임차료 및 관리비</t>
    <phoneticPr fontId="5" type="noConversion"/>
  </si>
  <si>
    <t>기타운영비</t>
    <phoneticPr fontId="5" type="noConversion"/>
  </si>
  <si>
    <t>1. 기타운영비</t>
    <phoneticPr fontId="5" type="noConversion"/>
  </si>
  <si>
    <t>재산조성비</t>
    <phoneticPr fontId="5" type="noConversion"/>
  </si>
  <si>
    <t>시설비</t>
    <phoneticPr fontId="5" type="noConversion"/>
  </si>
  <si>
    <t>1.시설비</t>
    <phoneticPr fontId="5" type="noConversion"/>
  </si>
  <si>
    <t>자산취득비</t>
    <phoneticPr fontId="5" type="noConversion"/>
  </si>
  <si>
    <t>시설장비유지비</t>
    <phoneticPr fontId="5" type="noConversion"/>
  </si>
  <si>
    <t>사업비</t>
    <phoneticPr fontId="5" type="noConversion"/>
  </si>
  <si>
    <t>수용기관
경비</t>
    <phoneticPr fontId="5" type="noConversion"/>
  </si>
  <si>
    <t>1. 수용기관경비</t>
    <phoneticPr fontId="5" type="noConversion"/>
  </si>
  <si>
    <t>의료비</t>
    <phoneticPr fontId="5" type="noConversion"/>
  </si>
  <si>
    <t>1. 의료비</t>
    <phoneticPr fontId="5" type="noConversion"/>
  </si>
  <si>
    <t>특별급식비</t>
    <phoneticPr fontId="5" type="noConversion"/>
  </si>
  <si>
    <t>1. 특별급식비</t>
    <phoneticPr fontId="5" type="noConversion"/>
  </si>
  <si>
    <t>연료비</t>
    <phoneticPr fontId="5" type="noConversion"/>
  </si>
  <si>
    <t>1. 연료비</t>
    <phoneticPr fontId="5" type="noConversion"/>
  </si>
  <si>
    <t>일반사업비</t>
    <phoneticPr fontId="5" type="noConversion"/>
  </si>
  <si>
    <t>직업재활
사업비</t>
    <phoneticPr fontId="5" type="noConversion"/>
  </si>
  <si>
    <t>1. 성교육 / 생월잔치 / 동아리활동 / 장애인의날행사 / 송년회</t>
    <phoneticPr fontId="5" type="noConversion"/>
  </si>
  <si>
    <t>2. 미술치료 / 운동프로그램 / 직업평가 / 외부행사</t>
    <phoneticPr fontId="5" type="noConversion"/>
  </si>
  <si>
    <t>수익사업비</t>
    <phoneticPr fontId="5" type="noConversion"/>
  </si>
  <si>
    <t>인쇄수익
사업비</t>
    <phoneticPr fontId="5" type="noConversion"/>
  </si>
  <si>
    <t>1. 인쇄수익사업비</t>
    <phoneticPr fontId="5" type="noConversion"/>
  </si>
  <si>
    <t>복사지수익
사업비</t>
    <phoneticPr fontId="5" type="noConversion"/>
  </si>
  <si>
    <t>1. 복사지수익사업비</t>
    <phoneticPr fontId="5" type="noConversion"/>
  </si>
  <si>
    <t>직업재활
수익사업비</t>
    <phoneticPr fontId="5" type="noConversion"/>
  </si>
  <si>
    <t>1. 직업재활수익사업비</t>
    <phoneticPr fontId="5" type="noConversion"/>
  </si>
  <si>
    <t>잡지출</t>
    <phoneticPr fontId="5" type="noConversion"/>
  </si>
  <si>
    <t>1. 잡지출</t>
    <phoneticPr fontId="5" type="noConversion"/>
  </si>
  <si>
    <t>예비비및
기타</t>
    <phoneticPr fontId="5" type="noConversion"/>
  </si>
  <si>
    <t>세출합계</t>
    <phoneticPr fontId="5" type="noConversion"/>
  </si>
  <si>
    <t>[별지 제4호서식] &lt;개정 1998.1.7&gt;</t>
  </si>
  <si>
    <t>임․직원보수일람표</t>
    <phoneticPr fontId="4" type="noConversion"/>
  </si>
  <si>
    <t>순위</t>
  </si>
  <si>
    <t>직종 또는
직위(급)</t>
    <phoneticPr fontId="4" type="noConversion"/>
  </si>
  <si>
    <t>성명</t>
  </si>
  <si>
    <t>본봉</t>
  </si>
  <si>
    <t>수당</t>
    <phoneticPr fontId="4" type="noConversion"/>
  </si>
  <si>
    <t>계</t>
  </si>
  <si>
    <t>공제액</t>
  </si>
  <si>
    <t>차감
지급액</t>
    <phoneticPr fontId="4" type="noConversion"/>
  </si>
  <si>
    <t>자부담 인력</t>
    <phoneticPr fontId="4" type="noConversion"/>
  </si>
  <si>
    <t>보조금 지원</t>
    <phoneticPr fontId="4" type="noConversion"/>
  </si>
  <si>
    <t>3106-66일
87.5.29 승인</t>
    <phoneticPr fontId="4" type="noConversion"/>
  </si>
  <si>
    <t>190mm×268mm
(신문용지 54g/㎡)</t>
    <phoneticPr fontId="4" type="noConversion"/>
  </si>
  <si>
    <t>2. 예비비 및 기타</t>
    <phoneticPr fontId="5" type="noConversion"/>
  </si>
  <si>
    <t xml:space="preserve"> 1.반환금</t>
    <phoneticPr fontId="4" type="noConversion"/>
  </si>
  <si>
    <t>2. 자부담 사회보험부담비용</t>
    <phoneticPr fontId="5" type="noConversion"/>
  </si>
  <si>
    <t>1. 종사자 사회보험부담비용(보조금)</t>
    <phoneticPr fontId="5" type="noConversion"/>
  </si>
  <si>
    <t>사무비</t>
    <phoneticPr fontId="4" type="noConversion"/>
  </si>
  <si>
    <t>인건비</t>
    <phoneticPr fontId="4" type="noConversion"/>
  </si>
  <si>
    <t>퇴직금 및퇴직적립</t>
    <phoneticPr fontId="4" type="noConversion"/>
  </si>
  <si>
    <t>사회보험부담비용</t>
    <phoneticPr fontId="4" type="noConversion"/>
  </si>
  <si>
    <t>기타후생경비</t>
    <phoneticPr fontId="4" type="noConversion"/>
  </si>
  <si>
    <t>업무추진비</t>
    <phoneticPr fontId="4" type="noConversion"/>
  </si>
  <si>
    <t>사무비</t>
    <phoneticPr fontId="4" type="noConversion"/>
  </si>
  <si>
    <t>운영비</t>
    <phoneticPr fontId="4" type="noConversion"/>
  </si>
  <si>
    <t>수용비및 수수료</t>
    <phoneticPr fontId="4" type="noConversion"/>
  </si>
  <si>
    <t>건물임차료 및 관리비</t>
    <phoneticPr fontId="4" type="noConversion"/>
  </si>
  <si>
    <t>재산조성비</t>
    <phoneticPr fontId="4" type="noConversion"/>
  </si>
  <si>
    <t>시설비</t>
    <phoneticPr fontId="4" type="noConversion"/>
  </si>
  <si>
    <t>자산취득비</t>
    <phoneticPr fontId="4" type="noConversion"/>
  </si>
  <si>
    <t>시설장비 유지비</t>
    <phoneticPr fontId="4" type="noConversion"/>
  </si>
  <si>
    <t>사업비</t>
    <phoneticPr fontId="4" type="noConversion"/>
  </si>
  <si>
    <t>의료비</t>
    <phoneticPr fontId="4" type="noConversion"/>
  </si>
  <si>
    <t>인쇄수익
사업비</t>
    <phoneticPr fontId="4" type="noConversion"/>
  </si>
  <si>
    <t>인쇄수익 사업비</t>
    <phoneticPr fontId="4" type="noConversion"/>
  </si>
  <si>
    <t>복사지수익
사업비</t>
    <phoneticPr fontId="4" type="noConversion"/>
  </si>
  <si>
    <t>복사지수익 사업비</t>
    <phoneticPr fontId="4" type="noConversion"/>
  </si>
  <si>
    <t>직업재활
수익사업비</t>
    <phoneticPr fontId="4" type="noConversion"/>
  </si>
  <si>
    <t>직업재활 수익사업비</t>
    <phoneticPr fontId="4" type="noConversion"/>
  </si>
  <si>
    <t>잡지출</t>
    <phoneticPr fontId="4" type="noConversion"/>
  </si>
  <si>
    <t>예비비및기타</t>
    <phoneticPr fontId="4" type="noConversion"/>
  </si>
  <si>
    <t>반환금</t>
    <phoneticPr fontId="4" type="noConversion"/>
  </si>
  <si>
    <t>예비비</t>
    <phoneticPr fontId="4" type="noConversion"/>
  </si>
  <si>
    <t>세입 합계</t>
    <phoneticPr fontId="4" type="noConversion"/>
  </si>
  <si>
    <t>세출 합계</t>
    <phoneticPr fontId="4" type="noConversion"/>
  </si>
  <si>
    <t>6. 운영비(운영비)</t>
    <phoneticPr fontId="5" type="noConversion"/>
  </si>
  <si>
    <t xml:space="preserve"> 1. 종사자 복지포인트 지급</t>
    <phoneticPr fontId="5" type="noConversion"/>
  </si>
  <si>
    <t>5. 기타후생경비(종사자복지포인트 지급)</t>
    <phoneticPr fontId="5" type="noConversion"/>
  </si>
  <si>
    <t xml:space="preserve"> 3. 경조사비</t>
    <phoneticPr fontId="5" type="noConversion"/>
  </si>
  <si>
    <t>4. 야근식대비</t>
    <phoneticPr fontId="5" type="noConversion"/>
  </si>
  <si>
    <t>5. 피복비</t>
    <phoneticPr fontId="5" type="noConversion"/>
  </si>
  <si>
    <t>식</t>
    <phoneticPr fontId="4" type="noConversion"/>
  </si>
  <si>
    <t>명</t>
    <phoneticPr fontId="4" type="noConversion"/>
  </si>
  <si>
    <t>마스크수입</t>
    <phoneticPr fontId="5" type="noConversion"/>
  </si>
  <si>
    <t>마스크
사업수입</t>
    <phoneticPr fontId="5" type="noConversion"/>
  </si>
  <si>
    <t>마스크수익
사업비</t>
    <phoneticPr fontId="4" type="noConversion"/>
  </si>
  <si>
    <t>마스크수익 사업비</t>
    <phoneticPr fontId="4" type="noConversion"/>
  </si>
  <si>
    <t>마스크
수익사업비</t>
    <phoneticPr fontId="5" type="noConversion"/>
  </si>
  <si>
    <t>1. 마스크수익사업비</t>
    <phoneticPr fontId="5" type="noConversion"/>
  </si>
  <si>
    <t>/</t>
    <phoneticPr fontId="5" type="noConversion"/>
  </si>
  <si>
    <t>직업재활 사업비</t>
    <phoneticPr fontId="4" type="noConversion"/>
  </si>
  <si>
    <t>회</t>
    <phoneticPr fontId="4" type="noConversion"/>
  </si>
  <si>
    <t>1. 기계장치 및 비품</t>
    <phoneticPr fontId="5" type="noConversion"/>
  </si>
  <si>
    <t>1. 비품/기계장치 수선비 및 기계장치유지비</t>
    <phoneticPr fontId="5" type="noConversion"/>
  </si>
  <si>
    <t>5. 시설관리체험</t>
    <phoneticPr fontId="5" type="noConversion"/>
  </si>
  <si>
    <t>6. 시설소독</t>
    <phoneticPr fontId="5" type="noConversion"/>
  </si>
  <si>
    <t xml:space="preserve"> 4. 영업배상책임보험(화재보험)</t>
    <phoneticPr fontId="5" type="noConversion"/>
  </si>
  <si>
    <t>⊙ 직업훈련교사(9-10호봉)</t>
    <phoneticPr fontId="5" type="noConversion"/>
  </si>
  <si>
    <t xml:space="preserve">.1월-12월 </t>
    <phoneticPr fontId="5" type="noConversion"/>
  </si>
  <si>
    <t>당해년도</t>
    <phoneticPr fontId="4" type="noConversion"/>
  </si>
  <si>
    <t>전년도</t>
    <phoneticPr fontId="4" type="noConversion"/>
  </si>
  <si>
    <t>리드릭 2022년 세입 세출 예산서(통합)</t>
    <phoneticPr fontId="5" type="noConversion"/>
  </si>
  <si>
    <t xml:space="preserve">⊙ 원장(13-14호봉)                     </t>
    <phoneticPr fontId="4" type="noConversion"/>
  </si>
  <si>
    <t>⊙ 직업훈련교사(22호봉)</t>
    <phoneticPr fontId="5" type="noConversion"/>
  </si>
  <si>
    <t>⊙ 직업훈련교사(10-11호봉)</t>
    <phoneticPr fontId="5" type="noConversion"/>
  </si>
  <si>
    <t>⊙ 직업훈련교사(3-4호봉)</t>
    <phoneticPr fontId="5" type="noConversion"/>
  </si>
  <si>
    <t>⊙ 직업훈련교사(4-5호봉)</t>
    <phoneticPr fontId="5" type="noConversion"/>
  </si>
  <si>
    <t>⊙ 사무원(4-5호봉)</t>
    <phoneticPr fontId="5" type="noConversion"/>
  </si>
  <si>
    <t>2. 수당(가족수당/정액급식비/연장근로수당/교통비/급식비/휴가비 등)</t>
    <phoneticPr fontId="4" type="noConversion"/>
  </si>
  <si>
    <t>0.원장 / 부장 / 직업재활교사(4명) / 사무원 (1명)</t>
    <phoneticPr fontId="4" type="noConversion"/>
  </si>
  <si>
    <t xml:space="preserve">0. 근로자(62명) </t>
    <phoneticPr fontId="5" type="noConversion"/>
  </si>
  <si>
    <t xml:space="preserve">0.서울 근로자(62명) </t>
    <phoneticPr fontId="5" type="noConversion"/>
  </si>
  <si>
    <t xml:space="preserve"> 5. 협회비</t>
    <phoneticPr fontId="5" type="noConversion"/>
  </si>
  <si>
    <t>1. 마스크수익사업</t>
    <phoneticPr fontId="5" type="noConversion"/>
  </si>
  <si>
    <t>소계</t>
    <phoneticPr fontId="5" type="noConversion"/>
  </si>
  <si>
    <t>리드릭 2022년 세입 예산서(통합)</t>
    <phoneticPr fontId="5" type="noConversion"/>
  </si>
  <si>
    <t>리드릭 2022년 세출 예산서(통합)</t>
    <phoneticPr fontId="5" type="noConversion"/>
  </si>
  <si>
    <t>사업수입</t>
  </si>
  <si>
    <t>인쇄 사업수입</t>
  </si>
  <si>
    <t>복사지 사업수입</t>
  </si>
  <si>
    <t>마스크 사업수입</t>
  </si>
  <si>
    <t>직업재활 사업수입</t>
  </si>
  <si>
    <t>보조금수입</t>
  </si>
  <si>
    <t>인건비</t>
  </si>
  <si>
    <t>운영비</t>
  </si>
  <si>
    <t>기타 보조금</t>
  </si>
  <si>
    <t>기타보조금</t>
  </si>
  <si>
    <t>후원금수입</t>
  </si>
  <si>
    <t>비지정 후원금수입</t>
  </si>
  <si>
    <t>잡수입</t>
  </si>
  <si>
    <t>불용품 매각대(파지)</t>
  </si>
  <si>
    <t>이자수입</t>
  </si>
  <si>
    <t>기타잡수입</t>
  </si>
  <si>
    <t>전입금</t>
  </si>
  <si>
    <t>법인전입금</t>
  </si>
  <si>
    <t>이월금</t>
  </si>
  <si>
    <t>전년도이월금</t>
  </si>
  <si>
    <t>전년도후원금이월금</t>
  </si>
  <si>
    <t>시군구보조금</t>
  </si>
  <si>
    <t>시군구보조금</t>
    <phoneticPr fontId="5" type="noConversion"/>
  </si>
  <si>
    <t>1.민간복지포인트 지급</t>
    <phoneticPr fontId="5" type="noConversion"/>
  </si>
  <si>
    <t>0.보조금종사자</t>
    <phoneticPr fontId="4" type="noConversion"/>
  </si>
  <si>
    <t>*</t>
    <phoneticPr fontId="4" type="noConversion"/>
  </si>
  <si>
    <t>명</t>
    <phoneticPr fontId="4" type="noConversion"/>
  </si>
  <si>
    <t>=</t>
    <phoneticPr fontId="4" type="noConversion"/>
  </si>
  <si>
    <t>0. 근로인원가중치(44명)</t>
    <phoneticPr fontId="5" type="noConversion"/>
  </si>
  <si>
    <t>⊙ 부장(22호봉)</t>
    <phoneticPr fontId="5" type="noConversion"/>
  </si>
  <si>
    <t xml:space="preserve"> 2. 워크샵, 창립기념일, 송년회, 생일</t>
    <phoneticPr fontId="5" type="noConversion"/>
  </si>
  <si>
    <t>.5대 차량</t>
    <phoneticPr fontId="5" type="noConversion"/>
  </si>
  <si>
    <t>식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</si>
</sst>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6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sz val="15"/>
      <name val="돋움"/>
      <family val="3"/>
      <charset val="129"/>
    </font>
    <font>
      <sz val="10"/>
      <name val="돋움"/>
      <family val="3"/>
      <charset val="129"/>
    </font>
    <font>
      <sz val="16"/>
      <name val="HY헤드라인M"/>
      <family val="1"/>
      <charset val="129"/>
    </font>
    <font>
      <sz val="12"/>
      <name val="돋움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9"/>
      <color rgb="FFFF0000"/>
      <name val="굴림체"/>
      <family val="3"/>
      <charset val="129"/>
    </font>
    <font>
      <sz val="8"/>
      <name val="굴림체"/>
      <family val="3"/>
      <charset val="129"/>
    </font>
    <font>
      <b/>
      <sz val="9"/>
      <name val="굴림체"/>
      <family val="3"/>
      <charset val="129"/>
    </font>
    <font>
      <b/>
      <sz val="12"/>
      <color indexed="8"/>
      <name val="굴림체"/>
      <family val="3"/>
      <charset val="129"/>
    </font>
    <font>
      <b/>
      <sz val="9"/>
      <color rgb="FFFF0000"/>
      <name val="굴림체"/>
      <family val="3"/>
      <charset val="129"/>
    </font>
    <font>
      <b/>
      <sz val="8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sz val="9"/>
      <color rgb="FFFF000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sz val="9"/>
      <color indexed="8"/>
      <name val="굴림체"/>
      <family val="3"/>
      <charset val="129"/>
    </font>
    <font>
      <sz val="12"/>
      <color rgb="FF000000"/>
      <name val="맑은고딕"/>
      <family val="3"/>
      <charset val="129"/>
    </font>
    <font>
      <sz val="11"/>
      <color theme="1"/>
      <name val="맑은고딕"/>
      <family val="3"/>
      <charset val="129"/>
    </font>
    <font>
      <u/>
      <sz val="18"/>
      <color rgb="FF000000"/>
      <name val="맑은고딕"/>
      <family val="3"/>
      <charset val="129"/>
    </font>
    <font>
      <sz val="10"/>
      <color rgb="FF000000"/>
      <name val="맑은고딕"/>
      <family val="3"/>
      <charset val="129"/>
    </font>
    <font>
      <sz val="11"/>
      <color indexed="8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0" borderId="0">
      <alignment vertical="center"/>
    </xf>
    <xf numFmtId="0" fontId="2" fillId="0" borderId="0"/>
  </cellStyleXfs>
  <cellXfs count="345">
    <xf numFmtId="0" fontId="0" fillId="0" borderId="0" xfId="0">
      <alignment vertical="center"/>
    </xf>
    <xf numFmtId="0" fontId="2" fillId="0" borderId="0" xfId="3" applyFo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176" fontId="8" fillId="0" borderId="0" xfId="3" applyNumberFormat="1" applyFont="1" applyAlignment="1">
      <alignment horizontal="left" vertical="center"/>
    </xf>
    <xf numFmtId="0" fontId="9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176" fontId="8" fillId="0" borderId="0" xfId="3" applyNumberFormat="1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/>
    <xf numFmtId="0" fontId="13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1" fontId="18" fillId="0" borderId="16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41" fontId="15" fillId="0" borderId="16" xfId="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41" fontId="15" fillId="0" borderId="33" xfId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1" fontId="18" fillId="0" borderId="33" xfId="0" applyNumberFormat="1" applyFont="1" applyBorder="1" applyAlignment="1">
      <alignment horizontal="center" vertical="center" wrapText="1"/>
    </xf>
    <xf numFmtId="41" fontId="15" fillId="0" borderId="0" xfId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41" fontId="18" fillId="0" borderId="16" xfId="4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41" fontId="15" fillId="0" borderId="16" xfId="4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41" fontId="15" fillId="0" borderId="33" xfId="4" applyFont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0" fontId="14" fillId="0" borderId="0" xfId="0" applyFont="1" applyBorder="1" applyAlignment="1"/>
    <xf numFmtId="41" fontId="18" fillId="0" borderId="33" xfId="1" applyFont="1" applyBorder="1" applyAlignment="1">
      <alignment horizontal="center" vertical="center" wrapText="1"/>
    </xf>
    <xf numFmtId="41" fontId="18" fillId="0" borderId="33" xfId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33" xfId="0" applyFont="1" applyBorder="1" applyAlignment="1">
      <alignment vertical="center" wrapText="1"/>
    </xf>
    <xf numFmtId="41" fontId="14" fillId="0" borderId="33" xfId="1" applyFont="1" applyBorder="1" applyAlignment="1">
      <alignment horizontal="center" vertical="center" wrapText="1"/>
    </xf>
    <xf numFmtId="41" fontId="18" fillId="0" borderId="29" xfId="4" applyFont="1" applyBorder="1" applyAlignment="1">
      <alignment horizontal="right" vertical="center" wrapText="1"/>
    </xf>
    <xf numFmtId="41" fontId="14" fillId="0" borderId="33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vertical="center"/>
    </xf>
    <xf numFmtId="41" fontId="15" fillId="0" borderId="0" xfId="1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1" fontId="15" fillId="0" borderId="12" xfId="4" applyFont="1" applyBorder="1" applyAlignment="1">
      <alignment vertical="center" wrapText="1"/>
    </xf>
    <xf numFmtId="41" fontId="18" fillId="0" borderId="12" xfId="4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4" fillId="0" borderId="0" xfId="0" applyFont="1" applyAlignment="1"/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41" fontId="15" fillId="0" borderId="41" xfId="4" applyFont="1" applyBorder="1" applyAlignment="1">
      <alignment vertical="center" wrapText="1"/>
    </xf>
    <xf numFmtId="0" fontId="18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1" fontId="18" fillId="0" borderId="0" xfId="4" applyFont="1" applyAlignment="1">
      <alignment horizontal="center" vertical="center" wrapText="1"/>
    </xf>
    <xf numFmtId="41" fontId="24" fillId="0" borderId="0" xfId="0" applyNumberFormat="1" applyFont="1" applyAlignment="1"/>
    <xf numFmtId="0" fontId="25" fillId="0" borderId="0" xfId="0" applyFont="1" applyAlignment="1"/>
    <xf numFmtId="41" fontId="0" fillId="0" borderId="0" xfId="1" applyFont="1" applyAlignment="1"/>
    <xf numFmtId="0" fontId="0" fillId="0" borderId="0" xfId="0" applyAlignme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1" fontId="18" fillId="0" borderId="16" xfId="4" applyFont="1" applyBorder="1" applyAlignment="1">
      <alignment horizontal="right" vertical="center" wrapText="1"/>
    </xf>
    <xf numFmtId="0" fontId="15" fillId="0" borderId="32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1" fontId="18" fillId="0" borderId="17" xfId="4" applyFont="1" applyBorder="1" applyAlignment="1">
      <alignment horizontal="right" vertical="center" wrapText="1"/>
    </xf>
    <xf numFmtId="41" fontId="18" fillId="0" borderId="36" xfId="4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41" fontId="15" fillId="0" borderId="33" xfId="4" applyFont="1" applyBorder="1" applyAlignment="1">
      <alignment horizontal="right" vertical="center" wrapText="1"/>
    </xf>
    <xf numFmtId="41" fontId="18" fillId="0" borderId="22" xfId="4" applyFont="1" applyBorder="1" applyAlignment="1">
      <alignment horizontal="center" vertical="center" wrapText="1"/>
    </xf>
    <xf numFmtId="41" fontId="15" fillId="0" borderId="0" xfId="4" applyFont="1" applyBorder="1" applyAlignment="1">
      <alignment vertical="center"/>
    </xf>
    <xf numFmtId="0" fontId="15" fillId="0" borderId="29" xfId="0" applyFont="1" applyBorder="1" applyAlignment="1">
      <alignment horizontal="center" vertical="center" wrapText="1"/>
    </xf>
    <xf numFmtId="41" fontId="18" fillId="0" borderId="29" xfId="4" applyFont="1" applyBorder="1" applyAlignment="1">
      <alignment horizontal="center" vertical="center" wrapText="1"/>
    </xf>
    <xf numFmtId="41" fontId="18" fillId="0" borderId="36" xfId="4" applyFont="1" applyBorder="1" applyAlignment="1">
      <alignment vertical="center"/>
    </xf>
    <xf numFmtId="41" fontId="18" fillId="0" borderId="33" xfId="4" applyFont="1" applyBorder="1" applyAlignment="1">
      <alignment horizontal="right" vertical="center" wrapText="1"/>
    </xf>
    <xf numFmtId="41" fontId="15" fillId="0" borderId="0" xfId="4" applyFont="1" applyBorder="1" applyAlignment="1">
      <alignment horizontal="right" vertical="center" wrapText="1"/>
    </xf>
    <xf numFmtId="41" fontId="18" fillId="0" borderId="36" xfId="4" applyFont="1" applyFill="1" applyBorder="1" applyAlignment="1">
      <alignment vertical="center"/>
    </xf>
    <xf numFmtId="41" fontId="18" fillId="0" borderId="38" xfId="4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41" fontId="18" fillId="0" borderId="36" xfId="4" applyFont="1" applyBorder="1" applyAlignment="1">
      <alignment horizontal="right" vertical="center" wrapText="1"/>
    </xf>
    <xf numFmtId="0" fontId="15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 wrapText="1"/>
    </xf>
    <xf numFmtId="41" fontId="18" fillId="0" borderId="36" xfId="4" applyFont="1" applyFill="1" applyBorder="1" applyAlignment="1">
      <alignment horizontal="left" vertical="center"/>
    </xf>
    <xf numFmtId="41" fontId="18" fillId="0" borderId="12" xfId="4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41" fontId="15" fillId="0" borderId="12" xfId="4" applyFont="1" applyBorder="1" applyAlignment="1">
      <alignment horizontal="right" vertical="center" wrapText="1"/>
    </xf>
    <xf numFmtId="41" fontId="18" fillId="0" borderId="33" xfId="4" applyFont="1" applyFill="1" applyBorder="1" applyAlignment="1">
      <alignment horizontal="right" vertical="center" wrapText="1"/>
    </xf>
    <xf numFmtId="0" fontId="18" fillId="0" borderId="36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41" fontId="15" fillId="0" borderId="33" xfId="4" applyFont="1" applyFill="1" applyBorder="1" applyAlignment="1">
      <alignment horizontal="right" vertical="center" wrapText="1"/>
    </xf>
    <xf numFmtId="41" fontId="15" fillId="0" borderId="0" xfId="1" applyFont="1" applyFill="1" applyBorder="1" applyAlignment="1">
      <alignment horizontal="left" vertical="center" wrapText="1"/>
    </xf>
    <xf numFmtId="41" fontId="15" fillId="0" borderId="0" xfId="4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1" fontId="15" fillId="0" borderId="34" xfId="4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41" fontId="18" fillId="0" borderId="22" xfId="4" applyFont="1" applyFill="1" applyBorder="1" applyAlignment="1">
      <alignment horizontal="center" vertical="center" wrapText="1"/>
    </xf>
    <xf numFmtId="41" fontId="18" fillId="0" borderId="29" xfId="4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41" fontId="18" fillId="0" borderId="29" xfId="4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41" fontId="18" fillId="0" borderId="44" xfId="4" applyFont="1" applyFill="1" applyBorder="1" applyAlignment="1">
      <alignment horizontal="center" vertical="center" wrapText="1"/>
    </xf>
    <xf numFmtId="41" fontId="18" fillId="0" borderId="0" xfId="4" applyFont="1" applyFill="1" applyBorder="1" applyAlignment="1">
      <alignment horizontal="right" vertical="center" wrapText="1"/>
    </xf>
    <xf numFmtId="41" fontId="18" fillId="0" borderId="34" xfId="4" applyFont="1" applyFill="1" applyBorder="1" applyAlignment="1">
      <alignment horizontal="right" vertical="center" wrapText="1"/>
    </xf>
    <xf numFmtId="41" fontId="18" fillId="0" borderId="30" xfId="4" applyFont="1" applyFill="1" applyBorder="1" applyAlignment="1">
      <alignment horizontal="right" vertical="center" wrapText="1"/>
    </xf>
    <xf numFmtId="41" fontId="18" fillId="0" borderId="17" xfId="4" applyFont="1" applyFill="1" applyBorder="1" applyAlignment="1">
      <alignment horizontal="right" vertical="center" wrapText="1"/>
    </xf>
    <xf numFmtId="41" fontId="15" fillId="0" borderId="0" xfId="1" applyFont="1" applyBorder="1" applyAlignment="1"/>
    <xf numFmtId="41" fontId="18" fillId="0" borderId="44" xfId="4" applyFont="1" applyBorder="1" applyAlignment="1">
      <alignment horizontal="center" vertical="center" wrapText="1"/>
    </xf>
    <xf numFmtId="41" fontId="18" fillId="0" borderId="0" xfId="4" applyFont="1" applyBorder="1" applyAlignment="1">
      <alignment horizontal="right" vertical="center" wrapText="1"/>
    </xf>
    <xf numFmtId="0" fontId="15" fillId="0" borderId="35" xfId="0" applyFont="1" applyBorder="1" applyAlignment="1">
      <alignment horizontal="center" vertical="center" wrapText="1"/>
    </xf>
    <xf numFmtId="41" fontId="18" fillId="0" borderId="37" xfId="4" applyFont="1" applyBorder="1" applyAlignment="1">
      <alignment horizontal="center" vertical="center" wrapText="1"/>
    </xf>
    <xf numFmtId="41" fontId="18" fillId="0" borderId="17" xfId="4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1" fontId="15" fillId="0" borderId="33" xfId="4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41" fontId="18" fillId="0" borderId="46" xfId="4" applyFont="1" applyBorder="1" applyAlignment="1">
      <alignment horizontal="center" vertical="center" wrapText="1"/>
    </xf>
    <xf numFmtId="41" fontId="18" fillId="0" borderId="42" xfId="4" applyFont="1" applyBorder="1" applyAlignment="1">
      <alignment horizontal="right" vertical="center" wrapText="1"/>
    </xf>
    <xf numFmtId="0" fontId="15" fillId="0" borderId="42" xfId="0" applyFont="1" applyBorder="1" applyAlignment="1">
      <alignment horizontal="center" vertical="center" wrapText="1"/>
    </xf>
    <xf numFmtId="41" fontId="18" fillId="0" borderId="42" xfId="4" applyFont="1" applyBorder="1" applyAlignment="1">
      <alignment horizontal="center" vertical="center" wrapText="1"/>
    </xf>
    <xf numFmtId="41" fontId="0" fillId="0" borderId="0" xfId="0" applyNumberFormat="1" applyAlignment="1"/>
    <xf numFmtId="0" fontId="29" fillId="0" borderId="0" xfId="0" applyFont="1" applyAlignment="1">
      <alignment vertical="center"/>
    </xf>
    <xf numFmtId="0" fontId="30" fillId="0" borderId="0" xfId="0" applyFont="1">
      <alignment vertical="center"/>
    </xf>
    <xf numFmtId="0" fontId="29" fillId="0" borderId="0" xfId="0" applyFont="1" applyAlignment="1">
      <alignment horizontal="justify" vertical="center"/>
    </xf>
    <xf numFmtId="0" fontId="29" fillId="0" borderId="48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41" fontId="32" fillId="0" borderId="50" xfId="1" applyFont="1" applyBorder="1" applyAlignment="1">
      <alignment horizontal="center" vertical="center" wrapText="1"/>
    </xf>
    <xf numFmtId="41" fontId="32" fillId="0" borderId="49" xfId="1" applyFont="1" applyBorder="1" applyAlignment="1">
      <alignment horizontal="center" vertical="center" wrapText="1"/>
    </xf>
    <xf numFmtId="41" fontId="30" fillId="0" borderId="0" xfId="0" applyNumberFormat="1" applyFont="1">
      <alignment vertical="center"/>
    </xf>
    <xf numFmtId="43" fontId="30" fillId="0" borderId="0" xfId="0" applyNumberFormat="1" applyFont="1">
      <alignment vertical="center"/>
    </xf>
    <xf numFmtId="0" fontId="32" fillId="0" borderId="49" xfId="0" applyFont="1" applyBorder="1" applyAlignment="1">
      <alignment horizontal="center" vertical="center" wrapText="1"/>
    </xf>
    <xf numFmtId="3" fontId="32" fillId="0" borderId="49" xfId="0" applyNumberFormat="1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8" fillId="0" borderId="30" xfId="0" applyFont="1" applyFill="1" applyBorder="1" applyAlignment="1">
      <alignment horizontal="center" vertical="center" wrapText="1"/>
    </xf>
    <xf numFmtId="41" fontId="15" fillId="0" borderId="34" xfId="1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center" vertical="center" wrapText="1"/>
    </xf>
    <xf numFmtId="41" fontId="15" fillId="0" borderId="30" xfId="4" applyFont="1" applyFill="1" applyBorder="1" applyAlignment="1">
      <alignment vertical="center" wrapText="1"/>
    </xf>
    <xf numFmtId="41" fontId="20" fillId="0" borderId="30" xfId="4" applyFont="1" applyFill="1" applyBorder="1" applyAlignment="1">
      <alignment vertical="center" wrapText="1"/>
    </xf>
    <xf numFmtId="41" fontId="20" fillId="0" borderId="28" xfId="4" applyFont="1" applyFill="1" applyBorder="1" applyAlignment="1">
      <alignment vertical="center" wrapText="1"/>
    </xf>
    <xf numFmtId="41" fontId="18" fillId="0" borderId="43" xfId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24" fillId="0" borderId="0" xfId="0" applyFont="1" applyFill="1" applyAlignment="1"/>
    <xf numFmtId="0" fontId="7" fillId="0" borderId="0" xfId="2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0" fillId="0" borderId="0" xfId="0" applyFill="1">
      <alignment vertical="center"/>
    </xf>
    <xf numFmtId="41" fontId="8" fillId="0" borderId="0" xfId="4" applyFont="1" applyFill="1" applyAlignment="1">
      <alignment horizontal="left" vertical="center"/>
    </xf>
    <xf numFmtId="41" fontId="8" fillId="0" borderId="0" xfId="4" applyFont="1" applyFill="1" applyAlignment="1">
      <alignment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4" fillId="0" borderId="11" xfId="3" applyFont="1" applyFill="1" applyBorder="1" applyAlignment="1">
      <alignment horizontal="center" vertical="center" wrapText="1"/>
    </xf>
    <xf numFmtId="176" fontId="24" fillId="0" borderId="21" xfId="4" applyNumberFormat="1" applyFont="1" applyFill="1" applyBorder="1" applyAlignment="1">
      <alignment vertical="center"/>
    </xf>
    <xf numFmtId="176" fontId="24" fillId="0" borderId="13" xfId="4" applyNumberFormat="1" applyFont="1" applyFill="1" applyBorder="1" applyAlignment="1">
      <alignment vertical="center"/>
    </xf>
    <xf numFmtId="0" fontId="24" fillId="0" borderId="11" xfId="3" applyFont="1" applyFill="1" applyBorder="1" applyAlignment="1">
      <alignment horizontal="center" vertical="center"/>
    </xf>
    <xf numFmtId="0" fontId="24" fillId="0" borderId="12" xfId="3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41" fontId="36" fillId="0" borderId="21" xfId="1" applyFont="1" applyFill="1" applyBorder="1" applyAlignment="1">
      <alignment horizontal="left" vertical="center" wrapText="1"/>
    </xf>
    <xf numFmtId="0" fontId="24" fillId="0" borderId="15" xfId="3" applyFont="1" applyFill="1" applyBorder="1" applyAlignment="1">
      <alignment horizontal="center" vertical="center" wrapText="1"/>
    </xf>
    <xf numFmtId="176" fontId="24" fillId="0" borderId="22" xfId="4" applyNumberFormat="1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  <xf numFmtId="41" fontId="36" fillId="0" borderId="22" xfId="1" applyFont="1" applyFill="1" applyBorder="1" applyAlignment="1">
      <alignment horizontal="left" vertical="center" wrapText="1"/>
    </xf>
    <xf numFmtId="0" fontId="24" fillId="0" borderId="16" xfId="3" applyFont="1" applyFill="1" applyBorder="1" applyAlignment="1">
      <alignment horizontal="center" vertical="center" wrapText="1"/>
    </xf>
    <xf numFmtId="0" fontId="24" fillId="0" borderId="15" xfId="3" applyFont="1" applyBorder="1" applyAlignment="1">
      <alignment horizontal="center" vertical="center" wrapText="1"/>
    </xf>
    <xf numFmtId="0" fontId="24" fillId="0" borderId="16" xfId="3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41" fontId="24" fillId="0" borderId="22" xfId="1" applyFont="1" applyFill="1" applyBorder="1" applyAlignment="1">
      <alignment vertical="center"/>
    </xf>
    <xf numFmtId="0" fontId="36" fillId="0" borderId="17" xfId="0" applyFont="1" applyFill="1" applyBorder="1" applyAlignment="1">
      <alignment horizontal="center" vertical="center" wrapText="1"/>
    </xf>
    <xf numFmtId="0" fontId="24" fillId="0" borderId="15" xfId="3" applyFont="1" applyFill="1" applyBorder="1" applyAlignment="1">
      <alignment horizontal="center" vertical="center" shrinkToFit="1"/>
    </xf>
    <xf numFmtId="0" fontId="24" fillId="0" borderId="18" xfId="3" applyFont="1" applyFill="1" applyBorder="1" applyAlignment="1">
      <alignment horizontal="center" vertical="center" shrinkToFit="1"/>
    </xf>
    <xf numFmtId="0" fontId="24" fillId="0" borderId="16" xfId="3" applyFont="1" applyFill="1" applyBorder="1" applyAlignment="1">
      <alignment horizontal="center" vertical="center" shrinkToFit="1"/>
    </xf>
    <xf numFmtId="0" fontId="2" fillId="2" borderId="7" xfId="3" applyFont="1" applyFill="1" applyBorder="1" applyAlignment="1">
      <alignment horizontal="center" vertical="center" wrapText="1"/>
    </xf>
    <xf numFmtId="176" fontId="2" fillId="4" borderId="7" xfId="3" applyNumberFormat="1" applyFont="1" applyFill="1" applyBorder="1" applyAlignment="1">
      <alignment horizontal="right" vertical="center" shrinkToFit="1"/>
    </xf>
    <xf numFmtId="176" fontId="2" fillId="4" borderId="8" xfId="3" applyNumberFormat="1" applyFont="1" applyFill="1" applyBorder="1" applyAlignment="1">
      <alignment horizontal="right" vertical="center" shrinkToFit="1"/>
    </xf>
    <xf numFmtId="41" fontId="15" fillId="0" borderId="0" xfId="1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41" fontId="18" fillId="0" borderId="22" xfId="4" applyFont="1" applyBorder="1" applyAlignment="1">
      <alignment horizontal="center" vertical="center" wrapText="1"/>
    </xf>
    <xf numFmtId="41" fontId="18" fillId="0" borderId="29" xfId="4" applyFont="1" applyBorder="1" applyAlignment="1">
      <alignment horizontal="center" vertical="center" wrapText="1"/>
    </xf>
    <xf numFmtId="41" fontId="18" fillId="0" borderId="44" xfId="4" applyFont="1" applyFill="1" applyBorder="1" applyAlignment="1">
      <alignment horizontal="left" vertical="center"/>
    </xf>
    <xf numFmtId="41" fontId="18" fillId="0" borderId="36" xfId="4" applyFont="1" applyFill="1" applyBorder="1" applyAlignment="1">
      <alignment vertical="center" wrapText="1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41" fontId="15" fillId="0" borderId="37" xfId="4" applyFont="1" applyFill="1" applyBorder="1" applyAlignment="1">
      <alignment horizontal="left" vertical="center"/>
    </xf>
    <xf numFmtId="41" fontId="15" fillId="0" borderId="0" xfId="4" applyFont="1" applyFill="1" applyBorder="1" applyAlignment="1">
      <alignment vertical="center" wrapText="1"/>
    </xf>
    <xf numFmtId="41" fontId="18" fillId="0" borderId="44" xfId="4" applyFont="1" applyFill="1" applyBorder="1" applyAlignment="1">
      <alignment horizontal="left" vertical="center" wrapText="1"/>
    </xf>
    <xf numFmtId="41" fontId="15" fillId="0" borderId="0" xfId="4" applyFont="1" applyFill="1" applyBorder="1" applyAlignment="1">
      <alignment vertical="center"/>
    </xf>
    <xf numFmtId="41" fontId="15" fillId="0" borderId="34" xfId="4" applyFont="1" applyFill="1" applyBorder="1" applyAlignment="1">
      <alignment vertical="center"/>
    </xf>
    <xf numFmtId="0" fontId="18" fillId="0" borderId="29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0" fontId="18" fillId="0" borderId="3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horizontal="center" vertical="center" wrapText="1"/>
    </xf>
    <xf numFmtId="41" fontId="21" fillId="0" borderId="29" xfId="4" applyFont="1" applyFill="1" applyBorder="1" applyAlignment="1">
      <alignment horizontal="right" vertical="center" wrapText="1"/>
    </xf>
    <xf numFmtId="0" fontId="22" fillId="0" borderId="36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vertical="center" wrapText="1"/>
    </xf>
    <xf numFmtId="41" fontId="22" fillId="0" borderId="29" xfId="4" applyFont="1" applyFill="1" applyBorder="1" applyAlignment="1">
      <alignment horizontal="left" vertical="center" wrapText="1"/>
    </xf>
    <xf numFmtId="41" fontId="23" fillId="0" borderId="0" xfId="4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41" fontId="23" fillId="0" borderId="34" xfId="4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41" fontId="15" fillId="0" borderId="0" xfId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1" fontId="23" fillId="0" borderId="34" xfId="1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vertical="center" wrapText="1"/>
    </xf>
    <xf numFmtId="41" fontId="15" fillId="0" borderId="0" xfId="1" applyFont="1" applyBorder="1" applyAlignment="1">
      <alignment horizontal="left" vertical="center" wrapText="1"/>
    </xf>
    <xf numFmtId="41" fontId="15" fillId="0" borderId="0" xfId="1" applyFont="1" applyBorder="1" applyAlignment="1">
      <alignment horizontal="left" vertical="center" wrapText="1"/>
    </xf>
    <xf numFmtId="41" fontId="15" fillId="0" borderId="0" xfId="1" applyFont="1" applyFill="1" applyBorder="1" applyAlignment="1">
      <alignment horizontal="left" vertical="center" wrapText="1"/>
    </xf>
    <xf numFmtId="41" fontId="18" fillId="0" borderId="22" xfId="4" applyFont="1" applyBorder="1" applyAlignment="1">
      <alignment horizontal="center" vertical="center" wrapText="1"/>
    </xf>
    <xf numFmtId="41" fontId="15" fillId="0" borderId="0" xfId="1" applyFont="1" applyFill="1" applyBorder="1" applyAlignment="1">
      <alignment horizontal="left" vertical="center" wrapText="1"/>
    </xf>
    <xf numFmtId="176" fontId="10" fillId="4" borderId="8" xfId="3" applyNumberFormat="1" applyFont="1" applyFill="1" applyBorder="1" applyAlignment="1">
      <alignment horizontal="right" vertical="center" shrinkToFit="1"/>
    </xf>
    <xf numFmtId="41" fontId="15" fillId="0" borderId="0" xfId="1" applyFont="1" applyFill="1" applyBorder="1" applyAlignment="1">
      <alignment horizontal="left" vertical="center" wrapText="1"/>
    </xf>
    <xf numFmtId="41" fontId="18" fillId="0" borderId="29" xfId="0" applyNumberFormat="1" applyFont="1" applyBorder="1" applyAlignment="1">
      <alignment horizontal="center" vertical="center" wrapText="1"/>
    </xf>
    <xf numFmtId="41" fontId="18" fillId="0" borderId="29" xfId="4" applyFont="1" applyFill="1" applyBorder="1" applyAlignment="1">
      <alignment vertical="center" wrapText="1"/>
    </xf>
    <xf numFmtId="41" fontId="15" fillId="0" borderId="27" xfId="1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41" fontId="16" fillId="0" borderId="29" xfId="4" applyFont="1" applyFill="1" applyBorder="1" applyAlignment="1">
      <alignment vertical="center" wrapText="1"/>
    </xf>
    <xf numFmtId="41" fontId="16" fillId="0" borderId="29" xfId="4" applyFont="1" applyBorder="1" applyAlignment="1">
      <alignment vertical="center" wrapText="1"/>
    </xf>
    <xf numFmtId="41" fontId="16" fillId="0" borderId="27" xfId="4" applyFont="1" applyBorder="1" applyAlignment="1">
      <alignment vertical="center" wrapText="1"/>
    </xf>
    <xf numFmtId="41" fontId="23" fillId="0" borderId="27" xfId="4" applyFont="1" applyFill="1" applyBorder="1" applyAlignment="1">
      <alignment horizontal="left" vertical="center" wrapText="1"/>
    </xf>
    <xf numFmtId="0" fontId="14" fillId="0" borderId="27" xfId="0" applyFont="1" applyFill="1" applyBorder="1" applyAlignment="1"/>
    <xf numFmtId="0" fontId="15" fillId="0" borderId="27" xfId="0" applyFont="1" applyFill="1" applyBorder="1" applyAlignment="1">
      <alignment vertical="center" wrapText="1"/>
    </xf>
    <xf numFmtId="41" fontId="23" fillId="0" borderId="28" xfId="1" applyFont="1" applyFill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41" fontId="15" fillId="0" borderId="0" xfId="1" applyFont="1" applyFill="1" applyBorder="1" applyAlignment="1">
      <alignment horizontal="left" vertical="center" wrapText="1"/>
    </xf>
    <xf numFmtId="41" fontId="18" fillId="0" borderId="30" xfId="4" applyFont="1" applyFill="1" applyBorder="1" applyAlignment="1">
      <alignment horizontal="center" vertical="center" wrapText="1"/>
    </xf>
    <xf numFmtId="41" fontId="22" fillId="0" borderId="27" xfId="4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1" fontId="22" fillId="0" borderId="34" xfId="4" applyFont="1" applyFill="1" applyBorder="1" applyAlignment="1">
      <alignment horizontal="right" vertical="center" wrapText="1"/>
    </xf>
    <xf numFmtId="41" fontId="22" fillId="0" borderId="28" xfId="4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center" vertical="center" wrapText="1"/>
    </xf>
    <xf numFmtId="41" fontId="22" fillId="0" borderId="15" xfId="4" applyFont="1" applyFill="1" applyBorder="1" applyAlignment="1">
      <alignment horizontal="right" vertical="center" wrapText="1"/>
    </xf>
    <xf numFmtId="41" fontId="15" fillId="0" borderId="21" xfId="4" applyFont="1" applyFill="1" applyBorder="1" applyAlignment="1">
      <alignment vertical="center" wrapText="1"/>
    </xf>
    <xf numFmtId="41" fontId="15" fillId="0" borderId="27" xfId="4" applyFont="1" applyFill="1" applyBorder="1" applyAlignment="1">
      <alignment vertical="center" wrapText="1"/>
    </xf>
    <xf numFmtId="41" fontId="15" fillId="0" borderId="27" xfId="4" quotePrefix="1" applyFont="1" applyFill="1" applyBorder="1" applyAlignment="1">
      <alignment vertical="center" wrapText="1"/>
    </xf>
    <xf numFmtId="41" fontId="23" fillId="0" borderId="28" xfId="4" applyFont="1" applyFill="1" applyBorder="1" applyAlignment="1">
      <alignment horizontal="right" vertical="center" wrapText="1"/>
    </xf>
    <xf numFmtId="41" fontId="15" fillId="0" borderId="0" xfId="1" applyFont="1" applyBorder="1" applyAlignment="1">
      <alignment horizontal="left" vertical="center" wrapText="1"/>
    </xf>
    <xf numFmtId="41" fontId="22" fillId="0" borderId="30" xfId="4" applyFont="1" applyFill="1" applyBorder="1" applyAlignment="1">
      <alignment horizontal="right" vertical="center" wrapText="1"/>
    </xf>
    <xf numFmtId="41" fontId="18" fillId="0" borderId="38" xfId="4" applyFont="1" applyFill="1" applyBorder="1" applyAlignment="1">
      <alignment horizontal="right" vertical="center" wrapText="1"/>
    </xf>
    <xf numFmtId="41" fontId="18" fillId="0" borderId="38" xfId="4" applyFont="1" applyFill="1" applyBorder="1" applyAlignment="1">
      <alignment vertical="center" wrapText="1"/>
    </xf>
    <xf numFmtId="0" fontId="22" fillId="0" borderId="38" xfId="0" applyFont="1" applyFill="1" applyBorder="1" applyAlignment="1">
      <alignment vertical="center"/>
    </xf>
    <xf numFmtId="41" fontId="18" fillId="0" borderId="43" xfId="4" applyFont="1" applyFill="1" applyBorder="1" applyAlignment="1">
      <alignment horizontal="center" vertical="center" wrapText="1"/>
    </xf>
    <xf numFmtId="0" fontId="0" fillId="0" borderId="0" xfId="0" applyFill="1" applyAlignment="1"/>
    <xf numFmtId="0" fontId="3" fillId="0" borderId="0" xfId="2" applyFont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4" borderId="19" xfId="3" applyFont="1" applyFill="1" applyBorder="1" applyAlignment="1">
      <alignment horizontal="center" vertical="center"/>
    </xf>
    <xf numFmtId="0" fontId="2" fillId="4" borderId="20" xfId="3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center" vertical="center"/>
    </xf>
    <xf numFmtId="0" fontId="2" fillId="4" borderId="19" xfId="3" applyFont="1" applyFill="1" applyBorder="1" applyAlignment="1">
      <alignment horizontal="center" vertical="center" shrinkToFit="1"/>
    </xf>
    <xf numFmtId="0" fontId="2" fillId="4" borderId="20" xfId="3" applyFont="1" applyFill="1" applyBorder="1" applyAlignment="1">
      <alignment horizontal="center" vertical="center" shrinkToFit="1"/>
    </xf>
    <xf numFmtId="0" fontId="2" fillId="4" borderId="5" xfId="3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41" fontId="18" fillId="0" borderId="0" xfId="1" applyFont="1" applyBorder="1" applyAlignment="1">
      <alignment horizontal="left" vertical="center" wrapText="1"/>
    </xf>
    <xf numFmtId="41" fontId="15" fillId="0" borderId="0" xfId="1" applyFont="1" applyBorder="1" applyAlignment="1">
      <alignment horizontal="left" vertical="center" wrapText="1"/>
    </xf>
    <xf numFmtId="41" fontId="15" fillId="0" borderId="34" xfId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41" fontId="18" fillId="0" borderId="0" xfId="1" applyFont="1" applyFill="1" applyBorder="1" applyAlignment="1">
      <alignment horizontal="left" vertical="center" wrapText="1"/>
    </xf>
    <xf numFmtId="41" fontId="15" fillId="0" borderId="0" xfId="1" applyFont="1" applyFill="1" applyBorder="1" applyAlignment="1">
      <alignment horizontal="left" vertical="center" wrapText="1"/>
    </xf>
    <xf numFmtId="41" fontId="15" fillId="0" borderId="34" xfId="1" applyFont="1" applyFill="1" applyBorder="1" applyAlignment="1">
      <alignment horizontal="left" vertical="center" wrapText="1"/>
    </xf>
    <xf numFmtId="41" fontId="18" fillId="0" borderId="44" xfId="4" applyFont="1" applyFill="1" applyBorder="1" applyAlignment="1">
      <alignment horizontal="left" vertical="center" wrapText="1"/>
    </xf>
    <xf numFmtId="41" fontId="18" fillId="0" borderId="36" xfId="4" applyFont="1" applyFill="1" applyBorder="1" applyAlignment="1">
      <alignment horizontal="left" vertical="center" wrapText="1"/>
    </xf>
    <xf numFmtId="41" fontId="18" fillId="0" borderId="22" xfId="4" applyFont="1" applyBorder="1" applyAlignment="1">
      <alignment horizontal="center" vertical="center" wrapText="1"/>
    </xf>
    <xf numFmtId="41" fontId="18" fillId="0" borderId="29" xfId="4" applyFont="1" applyBorder="1" applyAlignment="1">
      <alignment horizontal="center" vertical="center" wrapText="1"/>
    </xf>
    <xf numFmtId="41" fontId="18" fillId="0" borderId="30" xfId="4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1" fontId="18" fillId="0" borderId="22" xfId="4" applyFont="1" applyFill="1" applyBorder="1" applyAlignment="1">
      <alignment horizontal="center" vertical="center" wrapText="1"/>
    </xf>
    <xf numFmtId="41" fontId="18" fillId="0" borderId="29" xfId="4" applyFont="1" applyFill="1" applyBorder="1" applyAlignment="1">
      <alignment horizontal="center" vertical="center" wrapText="1"/>
    </xf>
    <xf numFmtId="41" fontId="18" fillId="0" borderId="30" xfId="4" applyFont="1" applyFill="1" applyBorder="1" applyAlignment="1">
      <alignment horizontal="center" vertical="center" wrapText="1"/>
    </xf>
    <xf numFmtId="41" fontId="18" fillId="0" borderId="38" xfId="4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center" vertical="center" wrapText="1"/>
    </xf>
    <xf numFmtId="41" fontId="15" fillId="0" borderId="29" xfId="4" applyFont="1" applyBorder="1" applyAlignment="1">
      <alignment horizontal="left" vertical="center" wrapText="1"/>
    </xf>
    <xf numFmtId="41" fontId="15" fillId="0" borderId="30" xfId="4" applyFont="1" applyBorder="1" applyAlignment="1">
      <alignment horizontal="left" vertical="center" wrapText="1"/>
    </xf>
    <xf numFmtId="41" fontId="15" fillId="0" borderId="0" xfId="4" applyFont="1" applyBorder="1" applyAlignment="1">
      <alignment horizontal="left" vertical="center" wrapText="1"/>
    </xf>
    <xf numFmtId="41" fontId="15" fillId="0" borderId="34" xfId="4" applyFont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left" vertical="top" wrapText="1"/>
    </xf>
    <xf numFmtId="0" fontId="30" fillId="0" borderId="53" xfId="0" applyFont="1" applyBorder="1" applyAlignment="1">
      <alignment horizontal="right" vertical="top" wrapText="1"/>
    </xf>
    <xf numFmtId="0" fontId="30" fillId="0" borderId="53" xfId="0" applyFont="1" applyBorder="1" applyAlignment="1">
      <alignment horizontal="right" vertical="top"/>
    </xf>
    <xf numFmtId="0" fontId="31" fillId="0" borderId="0" xfId="0" applyFont="1" applyAlignment="1">
      <alignment horizontal="center" vertical="center"/>
    </xf>
    <xf numFmtId="0" fontId="29" fillId="0" borderId="47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</cellXfs>
  <cellStyles count="11">
    <cellStyle name="쉼표 [0]" xfId="1" builtinId="6"/>
    <cellStyle name="쉼표 [0] 2" xfId="4"/>
    <cellStyle name="쉼표 [0] 2 2" xfId="5"/>
    <cellStyle name="쉼표 [0] 3" xfId="6"/>
    <cellStyle name="좋음 2" xfId="7"/>
    <cellStyle name="표준" xfId="0" builtinId="0"/>
    <cellStyle name="표준 2" xfId="8"/>
    <cellStyle name="표준 3" xfId="9"/>
    <cellStyle name="표준 4" xfId="10"/>
    <cellStyle name="표준_2008년 추경예산(3차)법인제출" xfId="3"/>
    <cellStyle name="표준_주간보호 이월금 정리 부분_2006년추경예산서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E19" zoomScaleNormal="100" workbookViewId="0">
      <selection activeCell="H26" sqref="H26"/>
    </sheetView>
  </sheetViews>
  <sheetFormatPr defaultRowHeight="16.5"/>
  <cols>
    <col min="1" max="1" width="4.875" customWidth="1"/>
    <col min="3" max="4" width="8.75" customWidth="1"/>
    <col min="5" max="6" width="13.5" style="174" customWidth="1"/>
    <col min="7" max="7" width="13.5" customWidth="1"/>
    <col min="10" max="10" width="9.625" customWidth="1"/>
    <col min="11" max="12" width="13.5" style="174" customWidth="1"/>
    <col min="13" max="13" width="13.5" customWidth="1"/>
  </cols>
  <sheetData>
    <row r="1" spans="1:13" ht="33.75">
      <c r="A1" s="283" t="s">
        <v>235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25.5">
      <c r="A2" s="1"/>
      <c r="B2" s="2"/>
      <c r="C2" s="2"/>
      <c r="D2" s="3"/>
      <c r="E2" s="172"/>
      <c r="F2" s="172"/>
      <c r="G2" s="4"/>
      <c r="H2" s="3"/>
      <c r="I2" s="5"/>
      <c r="J2" s="6"/>
      <c r="K2" s="175"/>
      <c r="L2" s="175"/>
      <c r="M2" s="7"/>
    </row>
    <row r="3" spans="1:13" ht="26.25" thickBot="1">
      <c r="A3" s="1"/>
      <c r="B3" s="8"/>
      <c r="C3" s="8"/>
      <c r="D3" s="9"/>
      <c r="E3" s="173"/>
      <c r="F3" s="173"/>
      <c r="G3" s="10"/>
      <c r="H3" s="9"/>
      <c r="I3" s="6"/>
      <c r="J3" s="6"/>
      <c r="K3" s="176"/>
      <c r="L3" s="176"/>
      <c r="M3" s="11" t="s">
        <v>0</v>
      </c>
    </row>
    <row r="4" spans="1:13" ht="28.15" customHeight="1" thickBot="1">
      <c r="A4" s="284" t="s">
        <v>1</v>
      </c>
      <c r="B4" s="286" t="s">
        <v>2</v>
      </c>
      <c r="C4" s="286"/>
      <c r="D4" s="286"/>
      <c r="E4" s="286"/>
      <c r="F4" s="286"/>
      <c r="G4" s="287"/>
      <c r="H4" s="286" t="s">
        <v>3</v>
      </c>
      <c r="I4" s="286"/>
      <c r="J4" s="286"/>
      <c r="K4" s="286"/>
      <c r="L4" s="286"/>
      <c r="M4" s="287"/>
    </row>
    <row r="5" spans="1:13" ht="28.15" customHeight="1" thickBot="1">
      <c r="A5" s="285"/>
      <c r="B5" s="177" t="s">
        <v>4</v>
      </c>
      <c r="C5" s="178" t="s">
        <v>5</v>
      </c>
      <c r="D5" s="178" t="s">
        <v>6</v>
      </c>
      <c r="E5" s="201" t="s">
        <v>234</v>
      </c>
      <c r="F5" s="201" t="s">
        <v>233</v>
      </c>
      <c r="G5" s="179" t="s">
        <v>7</v>
      </c>
      <c r="H5" s="180" t="s">
        <v>4</v>
      </c>
      <c r="I5" s="178" t="s">
        <v>5</v>
      </c>
      <c r="J5" s="178" t="s">
        <v>6</v>
      </c>
      <c r="K5" s="201" t="s">
        <v>234</v>
      </c>
      <c r="L5" s="201" t="s">
        <v>233</v>
      </c>
      <c r="M5" s="179" t="str">
        <f>G5</f>
        <v>증감액</v>
      </c>
    </row>
    <row r="6" spans="1:13" ht="28.15" customHeight="1">
      <c r="A6" s="12">
        <v>1</v>
      </c>
      <c r="B6" s="181" t="s">
        <v>251</v>
      </c>
      <c r="C6" s="181" t="s">
        <v>252</v>
      </c>
      <c r="D6" s="181" t="s">
        <v>252</v>
      </c>
      <c r="E6" s="182">
        <v>2000000000</v>
      </c>
      <c r="F6" s="182">
        <f>'2022 세입예산서'!E5</f>
        <v>2100000000</v>
      </c>
      <c r="G6" s="183">
        <f t="shared" ref="G6:G9" si="0">F6-E6</f>
        <v>100000000</v>
      </c>
      <c r="H6" s="184" t="s">
        <v>9</v>
      </c>
      <c r="I6" s="185" t="s">
        <v>10</v>
      </c>
      <c r="J6" s="186" t="s">
        <v>11</v>
      </c>
      <c r="K6" s="187">
        <v>1573549000</v>
      </c>
      <c r="L6" s="187">
        <f>'2022 세출예산서'!E7</f>
        <v>1350646000</v>
      </c>
      <c r="M6" s="183">
        <f t="shared" ref="M6:M32" si="1">L6-K6</f>
        <v>-222903000</v>
      </c>
    </row>
    <row r="7" spans="1:13" ht="28.15" customHeight="1">
      <c r="A7" s="13">
        <v>2</v>
      </c>
      <c r="B7" s="188" t="s">
        <v>251</v>
      </c>
      <c r="C7" s="188" t="s">
        <v>251</v>
      </c>
      <c r="D7" s="188" t="s">
        <v>253</v>
      </c>
      <c r="E7" s="189">
        <v>2000000000</v>
      </c>
      <c r="F7" s="189">
        <f>'2022 세입예산서'!E10</f>
        <v>2200000000</v>
      </c>
      <c r="G7" s="183">
        <f t="shared" si="0"/>
        <v>200000000</v>
      </c>
      <c r="H7" s="184" t="s">
        <v>9</v>
      </c>
      <c r="I7" s="185" t="s">
        <v>10</v>
      </c>
      <c r="J7" s="190" t="s">
        <v>12</v>
      </c>
      <c r="K7" s="191">
        <v>96615000</v>
      </c>
      <c r="L7" s="191">
        <f>'2022 세출예산서'!E16</f>
        <v>226927000</v>
      </c>
      <c r="M7" s="183">
        <f t="shared" si="1"/>
        <v>130312000</v>
      </c>
    </row>
    <row r="8" spans="1:13" ht="28.15" customHeight="1">
      <c r="A8" s="13">
        <v>3</v>
      </c>
      <c r="B8" s="188" t="s">
        <v>251</v>
      </c>
      <c r="C8" s="188" t="s">
        <v>251</v>
      </c>
      <c r="D8" s="188" t="s">
        <v>254</v>
      </c>
      <c r="E8" s="189">
        <v>400000000</v>
      </c>
      <c r="F8" s="189">
        <f>'2022 세입예산서'!E15</f>
        <v>400000000</v>
      </c>
      <c r="G8" s="183">
        <f t="shared" si="0"/>
        <v>0</v>
      </c>
      <c r="H8" s="184" t="s">
        <v>181</v>
      </c>
      <c r="I8" s="185" t="s">
        <v>182</v>
      </c>
      <c r="J8" s="190" t="s">
        <v>183</v>
      </c>
      <c r="K8" s="191">
        <v>143189000</v>
      </c>
      <c r="L8" s="191">
        <f>'2022 세출예산서'!E25</f>
        <v>131464000</v>
      </c>
      <c r="M8" s="183">
        <f t="shared" si="1"/>
        <v>-11725000</v>
      </c>
    </row>
    <row r="9" spans="1:13" ht="28.15" customHeight="1">
      <c r="A9" s="13">
        <v>4</v>
      </c>
      <c r="B9" s="188" t="s">
        <v>251</v>
      </c>
      <c r="C9" s="188" t="s">
        <v>251</v>
      </c>
      <c r="D9" s="188" t="s">
        <v>255</v>
      </c>
      <c r="E9" s="189">
        <v>10000000</v>
      </c>
      <c r="F9" s="189">
        <f>'2022 세입예산서'!E21</f>
        <v>10000000</v>
      </c>
      <c r="G9" s="183">
        <f t="shared" si="0"/>
        <v>0</v>
      </c>
      <c r="H9" s="184" t="s">
        <v>181</v>
      </c>
      <c r="I9" s="185" t="s">
        <v>182</v>
      </c>
      <c r="J9" s="190" t="s">
        <v>184</v>
      </c>
      <c r="K9" s="191">
        <v>153589000</v>
      </c>
      <c r="L9" s="191">
        <f>'2022 세출예산서'!E34</f>
        <v>154262000</v>
      </c>
      <c r="M9" s="183">
        <f t="shared" si="1"/>
        <v>673000</v>
      </c>
    </row>
    <row r="10" spans="1:13" ht="28.15" customHeight="1">
      <c r="A10" s="13">
        <v>5</v>
      </c>
      <c r="B10" s="188" t="s">
        <v>256</v>
      </c>
      <c r="C10" s="188" t="s">
        <v>256</v>
      </c>
      <c r="D10" s="192" t="s">
        <v>257</v>
      </c>
      <c r="E10" s="189">
        <v>331227000</v>
      </c>
      <c r="F10" s="189">
        <f>'2022 세입예산서'!L47+'2022 세입예산서'!L63+'2022 세입예산서'!L66+'2022 세입예산서'!L69+'2022 세입예산서'!L72</f>
        <v>374599000</v>
      </c>
      <c r="G10" s="183">
        <f t="shared" ref="G10:G20" si="2">F10-E10</f>
        <v>43372000</v>
      </c>
      <c r="H10" s="184" t="s">
        <v>181</v>
      </c>
      <c r="I10" s="185" t="s">
        <v>182</v>
      </c>
      <c r="J10" s="190" t="s">
        <v>185</v>
      </c>
      <c r="K10" s="191">
        <v>36785000</v>
      </c>
      <c r="L10" s="191">
        <f>'2022 세출예산서'!E43</f>
        <v>36000000</v>
      </c>
      <c r="M10" s="183">
        <f t="shared" si="1"/>
        <v>-785000</v>
      </c>
    </row>
    <row r="11" spans="1:13" ht="28.15" customHeight="1">
      <c r="A11" s="13">
        <v>6</v>
      </c>
      <c r="B11" s="188" t="s">
        <v>256</v>
      </c>
      <c r="C11" s="188" t="s">
        <v>256</v>
      </c>
      <c r="D11" s="192" t="s">
        <v>258</v>
      </c>
      <c r="E11" s="189">
        <v>30190000</v>
      </c>
      <c r="F11" s="189">
        <f>'2022 세입예산서'!L76</f>
        <v>27200000</v>
      </c>
      <c r="G11" s="183">
        <f t="shared" si="2"/>
        <v>-2990000</v>
      </c>
      <c r="H11" s="184" t="s">
        <v>181</v>
      </c>
      <c r="I11" s="185" t="s">
        <v>186</v>
      </c>
      <c r="J11" s="190" t="s">
        <v>13</v>
      </c>
      <c r="K11" s="191">
        <v>8000000</v>
      </c>
      <c r="L11" s="191">
        <f>'2022 세출예산서'!E60</f>
        <v>8000000</v>
      </c>
      <c r="M11" s="183">
        <f t="shared" si="1"/>
        <v>0</v>
      </c>
    </row>
    <row r="12" spans="1:13" ht="28.15" customHeight="1">
      <c r="A12" s="13">
        <v>7</v>
      </c>
      <c r="B12" s="188" t="s">
        <v>256</v>
      </c>
      <c r="C12" s="188" t="s">
        <v>256</v>
      </c>
      <c r="D12" s="192" t="s">
        <v>272</v>
      </c>
      <c r="E12" s="189">
        <v>1000000</v>
      </c>
      <c r="F12" s="189">
        <f>'2022 세입예산서'!E78</f>
        <v>1400000</v>
      </c>
      <c r="G12" s="183">
        <f t="shared" si="2"/>
        <v>400000</v>
      </c>
      <c r="H12" s="184" t="s">
        <v>181</v>
      </c>
      <c r="I12" s="185" t="s">
        <v>186</v>
      </c>
      <c r="J12" s="190" t="s">
        <v>14</v>
      </c>
      <c r="K12" s="191">
        <v>200000</v>
      </c>
      <c r="L12" s="191">
        <f>'2022 세출예산서'!E82</f>
        <v>950000</v>
      </c>
      <c r="M12" s="183">
        <f t="shared" si="1"/>
        <v>750000</v>
      </c>
    </row>
    <row r="13" spans="1:13" ht="28.15" customHeight="1">
      <c r="A13" s="13">
        <v>8</v>
      </c>
      <c r="B13" s="188" t="s">
        <v>256</v>
      </c>
      <c r="C13" s="188" t="s">
        <v>259</v>
      </c>
      <c r="D13" s="188" t="s">
        <v>260</v>
      </c>
      <c r="E13" s="189">
        <v>4000000</v>
      </c>
      <c r="F13" s="189">
        <v>0</v>
      </c>
      <c r="G13" s="183">
        <f t="shared" si="2"/>
        <v>-4000000</v>
      </c>
      <c r="H13" s="184" t="s">
        <v>187</v>
      </c>
      <c r="I13" s="185" t="s">
        <v>188</v>
      </c>
      <c r="J13" s="190" t="s">
        <v>15</v>
      </c>
      <c r="K13" s="191">
        <v>10000000</v>
      </c>
      <c r="L13" s="191">
        <f>'2022 세출예산서'!E90</f>
        <v>8000000</v>
      </c>
      <c r="M13" s="183">
        <f t="shared" si="1"/>
        <v>-2000000</v>
      </c>
    </row>
    <row r="14" spans="1:13" ht="28.15" customHeight="1">
      <c r="A14" s="13">
        <v>9</v>
      </c>
      <c r="B14" s="188" t="s">
        <v>261</v>
      </c>
      <c r="C14" s="188" t="s">
        <v>261</v>
      </c>
      <c r="D14" s="188" t="s">
        <v>262</v>
      </c>
      <c r="E14" s="189">
        <v>0</v>
      </c>
      <c r="F14" s="189">
        <f>'2022 세입예산서'!E83</f>
        <v>500000</v>
      </c>
      <c r="G14" s="183">
        <f t="shared" si="2"/>
        <v>500000</v>
      </c>
      <c r="H14" s="184" t="s">
        <v>187</v>
      </c>
      <c r="I14" s="185" t="s">
        <v>188</v>
      </c>
      <c r="J14" s="190" t="s">
        <v>189</v>
      </c>
      <c r="K14" s="191">
        <v>36000000</v>
      </c>
      <c r="L14" s="191">
        <f>'2022 세출예산서'!E93</f>
        <v>31000000</v>
      </c>
      <c r="M14" s="183">
        <f t="shared" si="1"/>
        <v>-5000000</v>
      </c>
    </row>
    <row r="15" spans="1:13" ht="28.15" customHeight="1">
      <c r="A15" s="13">
        <v>10</v>
      </c>
      <c r="B15" s="188" t="s">
        <v>263</v>
      </c>
      <c r="C15" s="188" t="s">
        <v>264</v>
      </c>
      <c r="D15" s="188" t="s">
        <v>264</v>
      </c>
      <c r="E15" s="189">
        <v>2500000</v>
      </c>
      <c r="F15" s="189">
        <f>'2022 세입예산서'!E88</f>
        <v>3000000</v>
      </c>
      <c r="G15" s="183">
        <f t="shared" si="2"/>
        <v>500000</v>
      </c>
      <c r="H15" s="184" t="s">
        <v>187</v>
      </c>
      <c r="I15" s="185" t="s">
        <v>188</v>
      </c>
      <c r="J15" s="190" t="s">
        <v>16</v>
      </c>
      <c r="K15" s="191">
        <v>36000000</v>
      </c>
      <c r="L15" s="191">
        <f>'2022 세출예산서'!E112</f>
        <v>36000000</v>
      </c>
      <c r="M15" s="183">
        <f t="shared" si="1"/>
        <v>0</v>
      </c>
    </row>
    <row r="16" spans="1:13" ht="28.15" customHeight="1">
      <c r="A16" s="13">
        <v>11</v>
      </c>
      <c r="B16" s="188" t="s">
        <v>263</v>
      </c>
      <c r="C16" s="188" t="s">
        <v>265</v>
      </c>
      <c r="D16" s="188" t="s">
        <v>265</v>
      </c>
      <c r="E16" s="189">
        <v>10000000</v>
      </c>
      <c r="F16" s="189">
        <f>'2022 세입예산서'!E93</f>
        <v>10000000</v>
      </c>
      <c r="G16" s="183">
        <f t="shared" si="2"/>
        <v>0</v>
      </c>
      <c r="H16" s="184" t="s">
        <v>187</v>
      </c>
      <c r="I16" s="185" t="s">
        <v>188</v>
      </c>
      <c r="J16" s="190" t="s">
        <v>17</v>
      </c>
      <c r="K16" s="191">
        <v>16000000</v>
      </c>
      <c r="L16" s="191">
        <f>'2022 세출예산서'!E125</f>
        <v>15840000</v>
      </c>
      <c r="M16" s="183">
        <f t="shared" si="1"/>
        <v>-160000</v>
      </c>
    </row>
    <row r="17" spans="1:13" ht="28.15" customHeight="1">
      <c r="A17" s="13">
        <v>12</v>
      </c>
      <c r="B17" s="188" t="s">
        <v>263</v>
      </c>
      <c r="C17" s="188" t="s">
        <v>266</v>
      </c>
      <c r="D17" s="188" t="s">
        <v>266</v>
      </c>
      <c r="E17" s="189">
        <v>120000000</v>
      </c>
      <c r="F17" s="189">
        <f>'2022 세입예산서'!E98</f>
        <v>1000000</v>
      </c>
      <c r="G17" s="183">
        <f t="shared" si="2"/>
        <v>-119000000</v>
      </c>
      <c r="H17" s="184" t="s">
        <v>187</v>
      </c>
      <c r="I17" s="185" t="s">
        <v>188</v>
      </c>
      <c r="J17" s="190" t="s">
        <v>18</v>
      </c>
      <c r="K17" s="191">
        <v>25000000</v>
      </c>
      <c r="L17" s="191">
        <f>'2022 세출예산서'!E141</f>
        <v>25000000</v>
      </c>
      <c r="M17" s="183">
        <f t="shared" si="1"/>
        <v>0</v>
      </c>
    </row>
    <row r="18" spans="1:13" ht="28.15" customHeight="1">
      <c r="A18" s="13">
        <v>13</v>
      </c>
      <c r="B18" s="188" t="s">
        <v>267</v>
      </c>
      <c r="C18" s="188" t="s">
        <v>267</v>
      </c>
      <c r="D18" s="188" t="s">
        <v>268</v>
      </c>
      <c r="E18" s="189">
        <v>0</v>
      </c>
      <c r="F18" s="189">
        <f>'2022 세입예산서'!E103</f>
        <v>0</v>
      </c>
      <c r="G18" s="183">
        <f t="shared" si="2"/>
        <v>0</v>
      </c>
      <c r="H18" s="184" t="s">
        <v>187</v>
      </c>
      <c r="I18" s="185" t="s">
        <v>188</v>
      </c>
      <c r="J18" s="190" t="s">
        <v>190</v>
      </c>
      <c r="K18" s="191">
        <v>290000000</v>
      </c>
      <c r="L18" s="191">
        <f>'2022 세출예산서'!E149</f>
        <v>290000000</v>
      </c>
      <c r="M18" s="183">
        <f t="shared" si="1"/>
        <v>0</v>
      </c>
    </row>
    <row r="19" spans="1:13" ht="28.15" customHeight="1">
      <c r="A19" s="13">
        <v>14</v>
      </c>
      <c r="B19" s="188" t="s">
        <v>269</v>
      </c>
      <c r="C19" s="188" t="s">
        <v>269</v>
      </c>
      <c r="D19" s="188" t="s">
        <v>270</v>
      </c>
      <c r="E19" s="189">
        <v>2172798369</v>
      </c>
      <c r="F19" s="189">
        <v>1564435590</v>
      </c>
      <c r="G19" s="183">
        <f t="shared" si="2"/>
        <v>-608362779</v>
      </c>
      <c r="H19" s="184" t="s">
        <v>187</v>
      </c>
      <c r="I19" s="185" t="s">
        <v>188</v>
      </c>
      <c r="J19" s="186" t="s">
        <v>19</v>
      </c>
      <c r="K19" s="191">
        <v>12000000</v>
      </c>
      <c r="L19" s="191">
        <f>'2022 세출예산서'!E153</f>
        <v>12000000</v>
      </c>
      <c r="M19" s="183">
        <f t="shared" si="1"/>
        <v>0</v>
      </c>
    </row>
    <row r="20" spans="1:13" ht="28.15" customHeight="1">
      <c r="A20" s="13">
        <v>16</v>
      </c>
      <c r="B20" s="188" t="s">
        <v>269</v>
      </c>
      <c r="C20" s="188" t="s">
        <v>269</v>
      </c>
      <c r="D20" s="188" t="s">
        <v>271</v>
      </c>
      <c r="E20" s="189">
        <v>2047221</v>
      </c>
      <c r="F20" s="189">
        <f>'2022 세입예산서'!E113</f>
        <v>0</v>
      </c>
      <c r="G20" s="183">
        <f t="shared" si="2"/>
        <v>-2047221</v>
      </c>
      <c r="H20" s="184" t="s">
        <v>191</v>
      </c>
      <c r="I20" s="185" t="s">
        <v>192</v>
      </c>
      <c r="J20" s="190" t="s">
        <v>193</v>
      </c>
      <c r="K20" s="191">
        <v>22000000</v>
      </c>
      <c r="L20" s="191">
        <f>'2022 세출예산서'!E161</f>
        <v>10000000</v>
      </c>
      <c r="M20" s="183">
        <f t="shared" si="1"/>
        <v>-12000000</v>
      </c>
    </row>
    <row r="21" spans="1:13" ht="28.15" customHeight="1">
      <c r="A21" s="13">
        <v>18</v>
      </c>
      <c r="B21" s="188"/>
      <c r="C21" s="188"/>
      <c r="D21" s="188"/>
      <c r="E21" s="189"/>
      <c r="F21" s="189"/>
      <c r="G21" s="183"/>
      <c r="H21" s="184" t="s">
        <v>191</v>
      </c>
      <c r="I21" s="185" t="s">
        <v>192</v>
      </c>
      <c r="J21" s="190" t="s">
        <v>194</v>
      </c>
      <c r="K21" s="191">
        <v>10000000</v>
      </c>
      <c r="L21" s="191">
        <f>'2022 세출예산서'!E165</f>
        <v>15000000</v>
      </c>
      <c r="M21" s="183">
        <f t="shared" si="1"/>
        <v>5000000</v>
      </c>
    </row>
    <row r="22" spans="1:13" ht="28.15" customHeight="1">
      <c r="A22" s="13">
        <v>20</v>
      </c>
      <c r="B22" s="188"/>
      <c r="C22" s="188"/>
      <c r="D22" s="188"/>
      <c r="E22" s="189"/>
      <c r="F22" s="189"/>
      <c r="G22" s="183"/>
      <c r="H22" s="184" t="s">
        <v>195</v>
      </c>
      <c r="I22" s="185" t="s">
        <v>188</v>
      </c>
      <c r="J22" s="190" t="s">
        <v>196</v>
      </c>
      <c r="K22" s="191">
        <v>2000000</v>
      </c>
      <c r="L22" s="191">
        <f>'2022 세출예산서'!E174</f>
        <v>2000000</v>
      </c>
      <c r="M22" s="183">
        <f t="shared" si="1"/>
        <v>0</v>
      </c>
    </row>
    <row r="23" spans="1:13" ht="28.15" customHeight="1">
      <c r="A23" s="13">
        <v>21</v>
      </c>
      <c r="B23" s="188"/>
      <c r="C23" s="188"/>
      <c r="D23" s="188"/>
      <c r="E23" s="189"/>
      <c r="F23" s="189"/>
      <c r="G23" s="183"/>
      <c r="H23" s="184" t="s">
        <v>195</v>
      </c>
      <c r="I23" s="185" t="s">
        <v>188</v>
      </c>
      <c r="J23" s="190" t="s">
        <v>20</v>
      </c>
      <c r="K23" s="191">
        <v>500000</v>
      </c>
      <c r="L23" s="191">
        <f>'2022 세출예산서'!E177</f>
        <v>1000000</v>
      </c>
      <c r="M23" s="183">
        <f t="shared" si="1"/>
        <v>500000</v>
      </c>
    </row>
    <row r="24" spans="1:13" ht="28.15" customHeight="1">
      <c r="A24" s="13">
        <v>23</v>
      </c>
      <c r="B24" s="188"/>
      <c r="C24" s="188"/>
      <c r="D24" s="188"/>
      <c r="E24" s="189"/>
      <c r="F24" s="189"/>
      <c r="G24" s="183"/>
      <c r="H24" s="184" t="s">
        <v>195</v>
      </c>
      <c r="I24" s="185" t="s">
        <v>188</v>
      </c>
      <c r="J24" s="190" t="s">
        <v>21</v>
      </c>
      <c r="K24" s="191">
        <v>2400000</v>
      </c>
      <c r="L24" s="191">
        <f>'2022 세출예산서'!E180</f>
        <v>2400000</v>
      </c>
      <c r="M24" s="183">
        <f t="shared" si="1"/>
        <v>0</v>
      </c>
    </row>
    <row r="25" spans="1:13" ht="28.15" customHeight="1">
      <c r="A25" s="13">
        <v>24</v>
      </c>
      <c r="B25" s="188"/>
      <c r="C25" s="188"/>
      <c r="D25" s="188"/>
      <c r="E25" s="189"/>
      <c r="F25" s="189"/>
      <c r="G25" s="183"/>
      <c r="H25" s="184" t="s">
        <v>195</v>
      </c>
      <c r="I25" s="192" t="s">
        <v>195</v>
      </c>
      <c r="J25" s="190" t="s">
        <v>224</v>
      </c>
      <c r="K25" s="191">
        <v>6000000</v>
      </c>
      <c r="L25" s="191">
        <f>'2022 세출예산서'!E184</f>
        <v>15000000</v>
      </c>
      <c r="M25" s="183">
        <f t="shared" si="1"/>
        <v>9000000</v>
      </c>
    </row>
    <row r="26" spans="1:13" ht="28.15" customHeight="1">
      <c r="A26" s="13">
        <v>25</v>
      </c>
      <c r="B26" s="188"/>
      <c r="C26" s="188"/>
      <c r="D26" s="188"/>
      <c r="E26" s="189"/>
      <c r="F26" s="189"/>
      <c r="G26" s="183"/>
      <c r="H26" s="184" t="s">
        <v>195</v>
      </c>
      <c r="I26" s="190" t="s">
        <v>197</v>
      </c>
      <c r="J26" s="190" t="s">
        <v>198</v>
      </c>
      <c r="K26" s="191">
        <v>1200000000</v>
      </c>
      <c r="L26" s="191">
        <f>'2022 세출예산서'!E192</f>
        <v>1260000000</v>
      </c>
      <c r="M26" s="183">
        <f t="shared" si="1"/>
        <v>60000000</v>
      </c>
    </row>
    <row r="27" spans="1:13" ht="28.15" customHeight="1">
      <c r="A27" s="13">
        <v>26</v>
      </c>
      <c r="B27" s="188"/>
      <c r="C27" s="188"/>
      <c r="D27" s="188"/>
      <c r="E27" s="189"/>
      <c r="F27" s="189"/>
      <c r="G27" s="183"/>
      <c r="H27" s="184" t="s">
        <v>195</v>
      </c>
      <c r="I27" s="190" t="s">
        <v>199</v>
      </c>
      <c r="J27" s="190" t="s">
        <v>200</v>
      </c>
      <c r="K27" s="191">
        <v>1700000000</v>
      </c>
      <c r="L27" s="191">
        <f>'2022 세출예산서'!E195</f>
        <v>1870000000</v>
      </c>
      <c r="M27" s="183">
        <f t="shared" si="1"/>
        <v>170000000</v>
      </c>
    </row>
    <row r="28" spans="1:13" ht="28.15" customHeight="1">
      <c r="A28" s="13"/>
      <c r="B28" s="188"/>
      <c r="C28" s="188"/>
      <c r="D28" s="188"/>
      <c r="E28" s="189"/>
      <c r="F28" s="189"/>
      <c r="G28" s="183"/>
      <c r="H28" s="184" t="s">
        <v>195</v>
      </c>
      <c r="I28" s="190" t="s">
        <v>219</v>
      </c>
      <c r="J28" s="190" t="s">
        <v>220</v>
      </c>
      <c r="K28" s="191">
        <v>120000000</v>
      </c>
      <c r="L28" s="191">
        <f>'2022 세출예산서'!E198</f>
        <v>150000000</v>
      </c>
      <c r="M28" s="183">
        <f t="shared" si="1"/>
        <v>30000000</v>
      </c>
    </row>
    <row r="29" spans="1:13" ht="28.15" customHeight="1">
      <c r="A29" s="13">
        <v>27</v>
      </c>
      <c r="B29" s="188"/>
      <c r="C29" s="188"/>
      <c r="D29" s="192"/>
      <c r="E29" s="189"/>
      <c r="F29" s="189"/>
      <c r="G29" s="183"/>
      <c r="H29" s="184" t="s">
        <v>195</v>
      </c>
      <c r="I29" s="190" t="s">
        <v>201</v>
      </c>
      <c r="J29" s="190" t="s">
        <v>202</v>
      </c>
      <c r="K29" s="191">
        <v>3000000</v>
      </c>
      <c r="L29" s="191">
        <f>'2022 세출예산서'!E201</f>
        <v>3000000</v>
      </c>
      <c r="M29" s="183">
        <f t="shared" si="1"/>
        <v>0</v>
      </c>
    </row>
    <row r="30" spans="1:13" ht="28.15" customHeight="1">
      <c r="A30" s="13">
        <v>28</v>
      </c>
      <c r="B30" s="188"/>
      <c r="C30" s="188"/>
      <c r="D30" s="188"/>
      <c r="E30" s="189"/>
      <c r="F30" s="189"/>
      <c r="G30" s="183"/>
      <c r="H30" s="193" t="s">
        <v>203</v>
      </c>
      <c r="I30" s="194" t="s">
        <v>203</v>
      </c>
      <c r="J30" s="195" t="s">
        <v>203</v>
      </c>
      <c r="K30" s="196">
        <v>15000000</v>
      </c>
      <c r="L30" s="196">
        <f>'2022 세출예산서'!E205</f>
        <v>10000000</v>
      </c>
      <c r="M30" s="183">
        <f t="shared" si="1"/>
        <v>-5000000</v>
      </c>
    </row>
    <row r="31" spans="1:13" ht="28.15" customHeight="1">
      <c r="A31" s="13">
        <v>29</v>
      </c>
      <c r="B31" s="188"/>
      <c r="C31" s="188"/>
      <c r="D31" s="188"/>
      <c r="E31" s="189"/>
      <c r="F31" s="189"/>
      <c r="G31" s="183"/>
      <c r="H31" s="198" t="s">
        <v>204</v>
      </c>
      <c r="I31" s="200" t="s">
        <v>204</v>
      </c>
      <c r="J31" s="190" t="s">
        <v>205</v>
      </c>
      <c r="K31" s="182">
        <v>1500000</v>
      </c>
      <c r="L31" s="182">
        <f>'2022 세출예산서'!L213</f>
        <v>2000000</v>
      </c>
      <c r="M31" s="183">
        <f t="shared" si="1"/>
        <v>500000</v>
      </c>
    </row>
    <row r="32" spans="1:13" ht="28.15" customHeight="1" thickBot="1">
      <c r="A32" s="13">
        <v>30</v>
      </c>
      <c r="B32" s="188"/>
      <c r="C32" s="188"/>
      <c r="D32" s="188"/>
      <c r="E32" s="189"/>
      <c r="F32" s="189"/>
      <c r="G32" s="183"/>
      <c r="H32" s="199" t="s">
        <v>204</v>
      </c>
      <c r="I32" s="199" t="s">
        <v>204</v>
      </c>
      <c r="J32" s="197" t="s">
        <v>206</v>
      </c>
      <c r="K32" s="187">
        <v>1564435590</v>
      </c>
      <c r="L32" s="187">
        <f>'2022 세출예산서'!L216</f>
        <v>1025645590</v>
      </c>
      <c r="M32" s="183">
        <f t="shared" si="1"/>
        <v>-538790000</v>
      </c>
    </row>
    <row r="33" spans="1:13" ht="28.15" customHeight="1" thickBot="1">
      <c r="A33" s="288" t="s">
        <v>207</v>
      </c>
      <c r="B33" s="289"/>
      <c r="C33" s="289"/>
      <c r="D33" s="290"/>
      <c r="E33" s="202">
        <f>SUM(E6:E32)</f>
        <v>7083762590</v>
      </c>
      <c r="F33" s="202">
        <f>SUM(F6:F32)</f>
        <v>6692134590</v>
      </c>
      <c r="G33" s="203">
        <f>SUM(G6:G32)</f>
        <v>-391628000</v>
      </c>
      <c r="H33" s="291" t="s">
        <v>208</v>
      </c>
      <c r="I33" s="292"/>
      <c r="J33" s="293"/>
      <c r="K33" s="202">
        <f>SUM(K6:K32)</f>
        <v>7083762590</v>
      </c>
      <c r="L33" s="202">
        <f>SUM(L6:L32)</f>
        <v>6692134590</v>
      </c>
      <c r="M33" s="245">
        <f>SUM(M6:M32)</f>
        <v>-391628000</v>
      </c>
    </row>
  </sheetData>
  <mergeCells count="6">
    <mergeCell ref="A1:M1"/>
    <mergeCell ref="A4:A5"/>
    <mergeCell ref="B4:G4"/>
    <mergeCell ref="H4:M4"/>
    <mergeCell ref="A33:D33"/>
    <mergeCell ref="H33:J33"/>
  </mergeCells>
  <phoneticPr fontId="4" type="noConversion"/>
  <pageMargins left="0.27559055118110237" right="0.19685039370078741" top="0.52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66"/>
  <sheetViews>
    <sheetView zoomScaleNormal="100" workbookViewId="0">
      <pane ySplit="4" topLeftCell="A5" activePane="bottomLeft" state="frozen"/>
      <selection activeCell="J210" sqref="J210"/>
      <selection pane="bottomLeft" activeCell="G111" sqref="G111"/>
    </sheetView>
  </sheetViews>
  <sheetFormatPr defaultRowHeight="14.25"/>
  <cols>
    <col min="1" max="1" width="0.5" style="14" customWidth="1"/>
    <col min="2" max="2" width="10.875" style="14" customWidth="1"/>
    <col min="3" max="4" width="11.25" style="14" customWidth="1"/>
    <col min="5" max="5" width="15.75" style="66" customWidth="1"/>
    <col min="6" max="6" width="18.125" style="66" customWidth="1"/>
    <col min="7" max="7" width="13" style="75" customWidth="1"/>
    <col min="8" max="8" width="3" style="66" bestFit="1" customWidth="1"/>
    <col min="9" max="9" width="5.25" style="66" customWidth="1"/>
    <col min="10" max="10" width="4.375" style="66" customWidth="1"/>
    <col min="11" max="11" width="2.625" style="66" customWidth="1"/>
    <col min="12" max="12" width="15.125" style="171" customWidth="1"/>
    <col min="13" max="16384" width="9" style="14"/>
  </cols>
  <sheetData>
    <row r="1" spans="2:12" ht="30.75" customHeight="1">
      <c r="B1" s="302" t="s">
        <v>249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2:12" s="19" customFormat="1" ht="15" customHeight="1" thickBot="1">
      <c r="B2" s="15" t="s">
        <v>22</v>
      </c>
      <c r="C2" s="16"/>
      <c r="D2" s="16"/>
      <c r="E2" s="17"/>
      <c r="F2" s="17"/>
      <c r="G2" s="18"/>
      <c r="H2" s="17"/>
      <c r="I2" s="17"/>
      <c r="J2" s="17"/>
      <c r="K2" s="17"/>
      <c r="L2" s="162" t="s">
        <v>23</v>
      </c>
    </row>
    <row r="3" spans="2:12" s="19" customFormat="1" ht="18" customHeight="1">
      <c r="B3" s="303" t="s">
        <v>24</v>
      </c>
      <c r="C3" s="304"/>
      <c r="D3" s="304"/>
      <c r="E3" s="305" t="s">
        <v>25</v>
      </c>
      <c r="F3" s="307" t="s">
        <v>26</v>
      </c>
      <c r="G3" s="307"/>
      <c r="H3" s="307"/>
      <c r="I3" s="307"/>
      <c r="J3" s="307"/>
      <c r="K3" s="307"/>
      <c r="L3" s="308"/>
    </row>
    <row r="4" spans="2:12" s="19" customFormat="1" ht="14.25" customHeight="1">
      <c r="B4" s="20" t="s">
        <v>27</v>
      </c>
      <c r="C4" s="21" t="s">
        <v>28</v>
      </c>
      <c r="D4" s="21" t="s">
        <v>29</v>
      </c>
      <c r="E4" s="306"/>
      <c r="F4" s="309"/>
      <c r="G4" s="309"/>
      <c r="H4" s="309"/>
      <c r="I4" s="309"/>
      <c r="J4" s="309"/>
      <c r="K4" s="309"/>
      <c r="L4" s="310"/>
    </row>
    <row r="5" spans="2:12" s="19" customFormat="1" ht="13.5" customHeight="1">
      <c r="B5" s="20" t="s">
        <v>8</v>
      </c>
      <c r="C5" s="21"/>
      <c r="D5" s="21"/>
      <c r="E5" s="22">
        <f t="shared" ref="E5:E6" si="0">E6</f>
        <v>2100000000</v>
      </c>
      <c r="F5" s="247"/>
      <c r="G5" s="23"/>
      <c r="H5" s="24"/>
      <c r="I5" s="24"/>
      <c r="J5" s="24"/>
      <c r="K5" s="24"/>
      <c r="L5" s="163"/>
    </row>
    <row r="6" spans="2:12" s="19" customFormat="1" ht="13.5" customHeight="1">
      <c r="B6" s="25"/>
      <c r="C6" s="295" t="s">
        <v>30</v>
      </c>
      <c r="D6" s="21"/>
      <c r="E6" s="26">
        <f t="shared" si="0"/>
        <v>2100000000</v>
      </c>
      <c r="F6" s="247"/>
      <c r="G6" s="23"/>
      <c r="H6" s="24"/>
      <c r="I6" s="24"/>
      <c r="J6" s="24"/>
      <c r="K6" s="24"/>
      <c r="L6" s="163"/>
    </row>
    <row r="7" spans="2:12" s="19" customFormat="1" ht="13.5" customHeight="1">
      <c r="B7" s="27"/>
      <c r="C7" s="296"/>
      <c r="D7" s="297" t="str">
        <f>C6</f>
        <v>인쇄
사업수입</v>
      </c>
      <c r="E7" s="28">
        <f>SUM(L9)</f>
        <v>2100000000</v>
      </c>
      <c r="F7" s="299" t="s">
        <v>31</v>
      </c>
      <c r="G7" s="300"/>
      <c r="H7" s="300"/>
      <c r="I7" s="300"/>
      <c r="J7" s="300"/>
      <c r="K7" s="300"/>
      <c r="L7" s="301"/>
    </row>
    <row r="8" spans="2:12" s="19" customFormat="1" ht="13.5" customHeight="1">
      <c r="B8" s="27"/>
      <c r="C8" s="29"/>
      <c r="D8" s="298"/>
      <c r="E8" s="30"/>
      <c r="F8" s="31" t="s">
        <v>32</v>
      </c>
      <c r="G8" s="31">
        <v>170000000</v>
      </c>
      <c r="H8" s="31" t="s">
        <v>33</v>
      </c>
      <c r="I8" s="31">
        <v>12</v>
      </c>
      <c r="J8" s="31" t="s">
        <v>34</v>
      </c>
      <c r="K8" s="32" t="s">
        <v>36</v>
      </c>
      <c r="L8" s="164">
        <v>2100000000</v>
      </c>
    </row>
    <row r="9" spans="2:12" s="19" customFormat="1" ht="13.5" customHeight="1">
      <c r="B9" s="33"/>
      <c r="C9" s="34"/>
      <c r="D9" s="34"/>
      <c r="E9" s="35"/>
      <c r="F9" s="24" t="s">
        <v>37</v>
      </c>
      <c r="G9" s="24"/>
      <c r="H9" s="24"/>
      <c r="I9" s="24"/>
      <c r="J9" s="24"/>
      <c r="K9" s="24"/>
      <c r="L9" s="165">
        <f>SUM(L8)</f>
        <v>2100000000</v>
      </c>
    </row>
    <row r="10" spans="2:12" s="19" customFormat="1" ht="13.5" customHeight="1">
      <c r="B10" s="20" t="s">
        <v>8</v>
      </c>
      <c r="C10" s="21"/>
      <c r="D10" s="21"/>
      <c r="E10" s="22">
        <f t="shared" ref="E10:E11" si="1">E11</f>
        <v>2200000000</v>
      </c>
      <c r="F10" s="247"/>
      <c r="G10" s="23"/>
      <c r="H10" s="24"/>
      <c r="I10" s="24"/>
      <c r="J10" s="24"/>
      <c r="K10" s="24"/>
      <c r="L10" s="163"/>
    </row>
    <row r="11" spans="2:12" s="19" customFormat="1" ht="13.5" customHeight="1">
      <c r="B11" s="25"/>
      <c r="C11" s="295" t="s">
        <v>38</v>
      </c>
      <c r="D11" s="21"/>
      <c r="E11" s="26">
        <f t="shared" si="1"/>
        <v>2200000000</v>
      </c>
      <c r="F11" s="247"/>
      <c r="G11" s="23"/>
      <c r="H11" s="24"/>
      <c r="I11" s="24"/>
      <c r="J11" s="24"/>
      <c r="K11" s="24"/>
      <c r="L11" s="163"/>
    </row>
    <row r="12" spans="2:12" s="19" customFormat="1" ht="13.5" customHeight="1">
      <c r="B12" s="27"/>
      <c r="C12" s="296"/>
      <c r="D12" s="297" t="str">
        <f>C11</f>
        <v>복사지 
사업수입</v>
      </c>
      <c r="E12" s="28">
        <f>SUM(L14)</f>
        <v>2200000000</v>
      </c>
      <c r="F12" s="299" t="s">
        <v>39</v>
      </c>
      <c r="G12" s="300"/>
      <c r="H12" s="300"/>
      <c r="I12" s="300"/>
      <c r="J12" s="300"/>
      <c r="K12" s="300"/>
      <c r="L12" s="301"/>
    </row>
    <row r="13" spans="2:12" s="19" customFormat="1" ht="13.5" customHeight="1">
      <c r="B13" s="27"/>
      <c r="C13" s="29"/>
      <c r="D13" s="298"/>
      <c r="E13" s="30"/>
      <c r="F13" s="31" t="s">
        <v>32</v>
      </c>
      <c r="G13" s="31">
        <f>L13/I13</f>
        <v>183333333.33333334</v>
      </c>
      <c r="H13" s="31" t="s">
        <v>33</v>
      </c>
      <c r="I13" s="31">
        <v>12</v>
      </c>
      <c r="J13" s="31" t="s">
        <v>34</v>
      </c>
      <c r="K13" s="32" t="s">
        <v>36</v>
      </c>
      <c r="L13" s="164">
        <v>2200000000</v>
      </c>
    </row>
    <row r="14" spans="2:12" s="19" customFormat="1" ht="13.5" customHeight="1">
      <c r="B14" s="33"/>
      <c r="C14" s="34"/>
      <c r="D14" s="34"/>
      <c r="E14" s="35"/>
      <c r="F14" s="24" t="s">
        <v>37</v>
      </c>
      <c r="G14" s="24"/>
      <c r="H14" s="24"/>
      <c r="I14" s="24"/>
      <c r="J14" s="24"/>
      <c r="K14" s="24"/>
      <c r="L14" s="165">
        <f>SUM(L13)</f>
        <v>2200000000</v>
      </c>
    </row>
    <row r="15" spans="2:12" s="19" customFormat="1" ht="13.5" customHeight="1">
      <c r="B15" s="20" t="s">
        <v>217</v>
      </c>
      <c r="C15" s="21"/>
      <c r="D15" s="21"/>
      <c r="E15" s="22">
        <f t="shared" ref="E15:E16" si="2">E16</f>
        <v>400000000</v>
      </c>
      <c r="F15" s="247"/>
      <c r="G15" s="23"/>
      <c r="H15" s="24"/>
      <c r="I15" s="24"/>
      <c r="J15" s="24"/>
      <c r="K15" s="24"/>
      <c r="L15" s="163"/>
    </row>
    <row r="16" spans="2:12" s="19" customFormat="1" ht="13.5" customHeight="1">
      <c r="B16" s="207"/>
      <c r="C16" s="295" t="s">
        <v>218</v>
      </c>
      <c r="D16" s="21"/>
      <c r="E16" s="26">
        <f t="shared" si="2"/>
        <v>400000000</v>
      </c>
      <c r="F16" s="247"/>
      <c r="G16" s="23"/>
      <c r="H16" s="24"/>
      <c r="I16" s="24"/>
      <c r="J16" s="24"/>
      <c r="K16" s="24"/>
      <c r="L16" s="163"/>
    </row>
    <row r="17" spans="2:12" s="19" customFormat="1" ht="13.5" customHeight="1">
      <c r="B17" s="208"/>
      <c r="C17" s="296"/>
      <c r="D17" s="297" t="str">
        <f>C16</f>
        <v>마스크
사업수입</v>
      </c>
      <c r="E17" s="28">
        <f>SUM(L19)</f>
        <v>400000000</v>
      </c>
      <c r="F17" s="299" t="s">
        <v>247</v>
      </c>
      <c r="G17" s="300"/>
      <c r="H17" s="300"/>
      <c r="I17" s="300"/>
      <c r="J17" s="300"/>
      <c r="K17" s="300"/>
      <c r="L17" s="301"/>
    </row>
    <row r="18" spans="2:12" s="19" customFormat="1" ht="13.5" customHeight="1">
      <c r="B18" s="208"/>
      <c r="C18" s="205"/>
      <c r="D18" s="298"/>
      <c r="E18" s="30"/>
      <c r="F18" s="204" t="s">
        <v>32</v>
      </c>
      <c r="G18" s="204">
        <f>L18/I18</f>
        <v>33333333.333333332</v>
      </c>
      <c r="H18" s="204" t="s">
        <v>33</v>
      </c>
      <c r="I18" s="204">
        <v>12</v>
      </c>
      <c r="J18" s="204" t="s">
        <v>34</v>
      </c>
      <c r="K18" s="32" t="s">
        <v>36</v>
      </c>
      <c r="L18" s="164">
        <v>400000000</v>
      </c>
    </row>
    <row r="19" spans="2:12" s="19" customFormat="1" ht="13.5" customHeight="1">
      <c r="B19" s="33"/>
      <c r="C19" s="34"/>
      <c r="D19" s="34"/>
      <c r="E19" s="35"/>
      <c r="F19" s="24" t="s">
        <v>37</v>
      </c>
      <c r="G19" s="24"/>
      <c r="H19" s="24"/>
      <c r="I19" s="24"/>
      <c r="J19" s="24"/>
      <c r="K19" s="24"/>
      <c r="L19" s="165">
        <f>SUM(L18)</f>
        <v>400000000</v>
      </c>
    </row>
    <row r="20" spans="2:12" s="19" customFormat="1" ht="13.5" customHeight="1">
      <c r="B20" s="20" t="s">
        <v>8</v>
      </c>
      <c r="C20" s="21"/>
      <c r="D20" s="21"/>
      <c r="E20" s="22">
        <f t="shared" ref="E20:E21" si="3">E21</f>
        <v>10000000</v>
      </c>
      <c r="F20" s="247"/>
      <c r="G20" s="23"/>
      <c r="H20" s="24"/>
      <c r="I20" s="24"/>
      <c r="J20" s="24"/>
      <c r="K20" s="24"/>
      <c r="L20" s="163"/>
    </row>
    <row r="21" spans="2:12" s="19" customFormat="1" ht="13.5" customHeight="1">
      <c r="B21" s="25"/>
      <c r="C21" s="295" t="s">
        <v>40</v>
      </c>
      <c r="D21" s="21"/>
      <c r="E21" s="26">
        <f t="shared" si="3"/>
        <v>10000000</v>
      </c>
      <c r="F21" s="247"/>
      <c r="G21" s="23"/>
      <c r="H21" s="24"/>
      <c r="I21" s="24"/>
      <c r="J21" s="24"/>
      <c r="K21" s="24"/>
      <c r="L21" s="163"/>
    </row>
    <row r="22" spans="2:12" s="19" customFormat="1" ht="13.5" customHeight="1">
      <c r="B22" s="27"/>
      <c r="C22" s="296"/>
      <c r="D22" s="297" t="str">
        <f>C21</f>
        <v>직업재활
사업수입</v>
      </c>
      <c r="E22" s="28">
        <f>SUM(L24)</f>
        <v>10000000</v>
      </c>
      <c r="F22" s="299" t="s">
        <v>41</v>
      </c>
      <c r="G22" s="300"/>
      <c r="H22" s="300"/>
      <c r="I22" s="300"/>
      <c r="J22" s="300"/>
      <c r="K22" s="300"/>
      <c r="L22" s="301"/>
    </row>
    <row r="23" spans="2:12" s="19" customFormat="1" ht="13.5" customHeight="1">
      <c r="B23" s="27"/>
      <c r="C23" s="29"/>
      <c r="D23" s="298"/>
      <c r="E23" s="30"/>
      <c r="F23" s="31" t="s">
        <v>32</v>
      </c>
      <c r="G23" s="31">
        <f>L23/I23</f>
        <v>833333.33333333337</v>
      </c>
      <c r="H23" s="31" t="s">
        <v>33</v>
      </c>
      <c r="I23" s="31">
        <v>12</v>
      </c>
      <c r="J23" s="31" t="s">
        <v>34</v>
      </c>
      <c r="K23" s="32" t="s">
        <v>36</v>
      </c>
      <c r="L23" s="164">
        <v>10000000</v>
      </c>
    </row>
    <row r="24" spans="2:12" s="19" customFormat="1" ht="13.5" customHeight="1">
      <c r="B24" s="33"/>
      <c r="C24" s="34"/>
      <c r="D24" s="34"/>
      <c r="E24" s="35"/>
      <c r="F24" s="24" t="s">
        <v>37</v>
      </c>
      <c r="G24" s="24"/>
      <c r="H24" s="24"/>
      <c r="I24" s="24"/>
      <c r="J24" s="24"/>
      <c r="K24" s="24"/>
      <c r="L24" s="165">
        <f>SUM(L23)</f>
        <v>10000000</v>
      </c>
    </row>
    <row r="25" spans="2:12" s="19" customFormat="1" ht="13.5" hidden="1" customHeight="1">
      <c r="B25" s="20" t="s">
        <v>8</v>
      </c>
      <c r="C25" s="21"/>
      <c r="D25" s="21"/>
      <c r="E25" s="22">
        <f t="shared" ref="E25:E26" si="4">E26</f>
        <v>0</v>
      </c>
      <c r="F25" s="247"/>
      <c r="G25" s="23"/>
      <c r="H25" s="24"/>
      <c r="I25" s="24"/>
      <c r="J25" s="24"/>
      <c r="K25" s="24"/>
      <c r="L25" s="163"/>
    </row>
    <row r="26" spans="2:12" s="19" customFormat="1" ht="13.5" hidden="1" customHeight="1">
      <c r="B26" s="25"/>
      <c r="C26" s="295" t="s">
        <v>42</v>
      </c>
      <c r="D26" s="21"/>
      <c r="E26" s="26">
        <f t="shared" si="4"/>
        <v>0</v>
      </c>
      <c r="F26" s="247"/>
      <c r="G26" s="23"/>
      <c r="H26" s="24"/>
      <c r="I26" s="24"/>
      <c r="J26" s="24"/>
      <c r="K26" s="24"/>
      <c r="L26" s="163"/>
    </row>
    <row r="27" spans="2:12" s="19" customFormat="1" ht="13.5" hidden="1" customHeight="1">
      <c r="B27" s="27"/>
      <c r="C27" s="296"/>
      <c r="D27" s="297" t="str">
        <f>C26</f>
        <v>스캔
사업수입</v>
      </c>
      <c r="E27" s="28">
        <f>SUM(L29)</f>
        <v>0</v>
      </c>
      <c r="F27" s="299" t="s">
        <v>43</v>
      </c>
      <c r="G27" s="300"/>
      <c r="H27" s="300"/>
      <c r="I27" s="300"/>
      <c r="J27" s="300"/>
      <c r="K27" s="300"/>
      <c r="L27" s="301"/>
    </row>
    <row r="28" spans="2:12" s="19" customFormat="1" ht="13.5" hidden="1" customHeight="1">
      <c r="B28" s="27"/>
      <c r="C28" s="29"/>
      <c r="D28" s="298"/>
      <c r="E28" s="30"/>
      <c r="F28" s="31" t="s">
        <v>32</v>
      </c>
      <c r="G28" s="31">
        <v>0</v>
      </c>
      <c r="H28" s="31" t="s">
        <v>33</v>
      </c>
      <c r="I28" s="31">
        <v>12</v>
      </c>
      <c r="J28" s="31" t="s">
        <v>34</v>
      </c>
      <c r="K28" s="32" t="s">
        <v>36</v>
      </c>
      <c r="L28" s="164">
        <f>G28*I28</f>
        <v>0</v>
      </c>
    </row>
    <row r="29" spans="2:12" s="19" customFormat="1" ht="13.5" hidden="1" customHeight="1">
      <c r="B29" s="33"/>
      <c r="C29" s="34"/>
      <c r="D29" s="34"/>
      <c r="E29" s="35"/>
      <c r="F29" s="24" t="s">
        <v>37</v>
      </c>
      <c r="G29" s="24"/>
      <c r="H29" s="24"/>
      <c r="I29" s="24"/>
      <c r="J29" s="24"/>
      <c r="K29" s="24"/>
      <c r="L29" s="165">
        <f>SUM(L28)</f>
        <v>0</v>
      </c>
    </row>
    <row r="30" spans="2:12" s="19" customFormat="1" ht="13.5" customHeight="1">
      <c r="B30" s="20" t="s">
        <v>44</v>
      </c>
      <c r="C30" s="21" t="s">
        <v>47</v>
      </c>
      <c r="D30" s="39" t="s">
        <v>47</v>
      </c>
      <c r="E30" s="40">
        <f>E31</f>
        <v>401799000</v>
      </c>
      <c r="F30" s="248" t="s">
        <v>47</v>
      </c>
      <c r="G30" s="294" t="s">
        <v>47</v>
      </c>
      <c r="H30" s="294"/>
      <c r="I30" s="294"/>
      <c r="J30" s="294"/>
      <c r="K30" s="220"/>
      <c r="L30" s="166"/>
    </row>
    <row r="31" spans="2:12" s="19" customFormat="1" ht="13.5" customHeight="1">
      <c r="B31" s="41"/>
      <c r="C31" s="37" t="s">
        <v>45</v>
      </c>
      <c r="D31" s="39"/>
      <c r="E31" s="42">
        <f>E32</f>
        <v>401799000</v>
      </c>
      <c r="F31" s="248"/>
      <c r="G31" s="221"/>
      <c r="H31" s="221"/>
      <c r="I31" s="221"/>
      <c r="J31" s="221"/>
      <c r="K31" s="220"/>
      <c r="L31" s="166"/>
    </row>
    <row r="32" spans="2:12" s="19" customFormat="1" ht="13.5" customHeight="1">
      <c r="B32" s="43"/>
      <c r="C32" s="44"/>
      <c r="D32" s="297" t="s">
        <v>48</v>
      </c>
      <c r="E32" s="45">
        <f>L47+L63+L66+L69+L76+L72</f>
        <v>401799000</v>
      </c>
      <c r="F32" s="112" t="s">
        <v>49</v>
      </c>
      <c r="G32" s="222"/>
      <c r="H32" s="223"/>
      <c r="I32" s="223"/>
      <c r="J32" s="223"/>
      <c r="K32" s="224"/>
      <c r="L32" s="118"/>
    </row>
    <row r="33" spans="2:15" s="19" customFormat="1" ht="13.5" customHeight="1">
      <c r="B33" s="43"/>
      <c r="C33" s="44"/>
      <c r="D33" s="298"/>
      <c r="E33" s="45"/>
      <c r="F33" s="311" t="s">
        <v>236</v>
      </c>
      <c r="G33" s="311"/>
      <c r="H33" s="311"/>
      <c r="I33" s="311"/>
      <c r="J33" s="311"/>
      <c r="K33" s="311"/>
      <c r="L33" s="312"/>
    </row>
    <row r="34" spans="2:15" s="19" customFormat="1" ht="13.5" customHeight="1">
      <c r="B34" s="43"/>
      <c r="C34" s="44"/>
      <c r="D34" s="48"/>
      <c r="E34" s="45"/>
      <c r="F34" s="115" t="s">
        <v>32</v>
      </c>
      <c r="G34" s="115">
        <f>L34/I34</f>
        <v>3575833.3333333335</v>
      </c>
      <c r="H34" s="115" t="s">
        <v>33</v>
      </c>
      <c r="I34" s="115">
        <v>12</v>
      </c>
      <c r="J34" s="115" t="s">
        <v>34</v>
      </c>
      <c r="K34" s="117" t="s">
        <v>36</v>
      </c>
      <c r="L34" s="118">
        <v>42910000</v>
      </c>
      <c r="O34" s="19">
        <v>42909177</v>
      </c>
    </row>
    <row r="35" spans="2:15" s="19" customFormat="1" ht="13.5" customHeight="1">
      <c r="B35" s="43"/>
      <c r="C35" s="44"/>
      <c r="D35" s="48"/>
      <c r="E35" s="45"/>
      <c r="F35" s="311" t="s">
        <v>280</v>
      </c>
      <c r="G35" s="311"/>
      <c r="H35" s="311"/>
      <c r="I35" s="311"/>
      <c r="J35" s="311"/>
      <c r="K35" s="311"/>
      <c r="L35" s="312"/>
    </row>
    <row r="36" spans="2:15" s="19" customFormat="1" ht="13.5" customHeight="1">
      <c r="B36" s="43"/>
      <c r="C36" s="44"/>
      <c r="D36" s="48"/>
      <c r="E36" s="45"/>
      <c r="F36" s="115" t="s">
        <v>32</v>
      </c>
      <c r="G36" s="246">
        <f>L36/I36</f>
        <v>4551916.666666667</v>
      </c>
      <c r="H36" s="115" t="s">
        <v>33</v>
      </c>
      <c r="I36" s="115">
        <v>12</v>
      </c>
      <c r="J36" s="115" t="s">
        <v>34</v>
      </c>
      <c r="K36" s="117" t="s">
        <v>36</v>
      </c>
      <c r="L36" s="118">
        <f>ROUND(51972000*1.051,-3)</f>
        <v>54623000</v>
      </c>
    </row>
    <row r="37" spans="2:15" s="19" customFormat="1" ht="13.5" customHeight="1">
      <c r="B37" s="43"/>
      <c r="C37" s="44"/>
      <c r="D37" s="49"/>
      <c r="E37" s="45"/>
      <c r="F37" s="311" t="s">
        <v>238</v>
      </c>
      <c r="G37" s="311"/>
      <c r="H37" s="311"/>
      <c r="I37" s="311"/>
      <c r="J37" s="311"/>
      <c r="K37" s="311"/>
      <c r="L37" s="312"/>
    </row>
    <row r="38" spans="2:15" s="19" customFormat="1" ht="13.5" customHeight="1">
      <c r="B38" s="43"/>
      <c r="C38" s="50"/>
      <c r="D38" s="51"/>
      <c r="E38" s="45"/>
      <c r="F38" s="115" t="s">
        <v>32</v>
      </c>
      <c r="G38" s="246">
        <f>L38/I38</f>
        <v>3067750</v>
      </c>
      <c r="H38" s="115" t="s">
        <v>33</v>
      </c>
      <c r="I38" s="115">
        <v>12</v>
      </c>
      <c r="J38" s="115" t="s">
        <v>34</v>
      </c>
      <c r="K38" s="117" t="s">
        <v>36</v>
      </c>
      <c r="L38" s="118">
        <f>ROUND(35027000*1.051,-3)</f>
        <v>36813000</v>
      </c>
    </row>
    <row r="39" spans="2:15" s="19" customFormat="1" ht="13.5" customHeight="1">
      <c r="B39" s="43"/>
      <c r="C39" s="50"/>
      <c r="D39" s="51"/>
      <c r="E39" s="45"/>
      <c r="F39" s="311" t="s">
        <v>231</v>
      </c>
      <c r="G39" s="311"/>
      <c r="H39" s="311"/>
      <c r="I39" s="311"/>
      <c r="J39" s="311"/>
      <c r="K39" s="311"/>
      <c r="L39" s="312"/>
    </row>
    <row r="40" spans="2:15" s="19" customFormat="1" ht="13.5" customHeight="1">
      <c r="B40" s="43"/>
      <c r="C40" s="50"/>
      <c r="D40" s="51"/>
      <c r="E40" s="45"/>
      <c r="F40" s="115" t="s">
        <v>32</v>
      </c>
      <c r="G40" s="246">
        <f>L40/I40</f>
        <v>2947333.3333333335</v>
      </c>
      <c r="H40" s="115" t="s">
        <v>33</v>
      </c>
      <c r="I40" s="115">
        <v>12</v>
      </c>
      <c r="J40" s="115" t="s">
        <v>34</v>
      </c>
      <c r="K40" s="117" t="s">
        <v>36</v>
      </c>
      <c r="L40" s="118">
        <f>ROUND(33652000*1.051,-3)</f>
        <v>35368000</v>
      </c>
    </row>
    <row r="41" spans="2:15" s="19" customFormat="1" ht="13.5" customHeight="1">
      <c r="B41" s="43"/>
      <c r="C41" s="50"/>
      <c r="D41" s="51"/>
      <c r="E41" s="45"/>
      <c r="F41" s="311" t="s">
        <v>239</v>
      </c>
      <c r="G41" s="311"/>
      <c r="H41" s="311"/>
      <c r="I41" s="311"/>
      <c r="J41" s="311"/>
      <c r="K41" s="311"/>
      <c r="L41" s="312"/>
    </row>
    <row r="42" spans="2:15" s="19" customFormat="1" ht="13.5" customHeight="1">
      <c r="B42" s="43"/>
      <c r="C42" s="50"/>
      <c r="D42" s="51"/>
      <c r="E42" s="45"/>
      <c r="F42" s="246" t="s">
        <v>32</v>
      </c>
      <c r="G42" s="246">
        <f>L42/I42</f>
        <v>2303250</v>
      </c>
      <c r="H42" s="246" t="s">
        <v>33</v>
      </c>
      <c r="I42" s="246">
        <v>12</v>
      </c>
      <c r="J42" s="246" t="s">
        <v>34</v>
      </c>
      <c r="K42" s="117" t="s">
        <v>36</v>
      </c>
      <c r="L42" s="118">
        <f>ROUND(26298000*1.051,-3)</f>
        <v>27639000</v>
      </c>
    </row>
    <row r="43" spans="2:15" s="19" customFormat="1" ht="13.5" customHeight="1">
      <c r="B43" s="43"/>
      <c r="C43" s="50"/>
      <c r="D43" s="51"/>
      <c r="E43" s="45"/>
      <c r="F43" s="311" t="s">
        <v>240</v>
      </c>
      <c r="G43" s="311"/>
      <c r="H43" s="311"/>
      <c r="I43" s="311"/>
      <c r="J43" s="311"/>
      <c r="K43" s="311"/>
      <c r="L43" s="312"/>
    </row>
    <row r="44" spans="2:15" s="19" customFormat="1" ht="13.5" customHeight="1">
      <c r="B44" s="43"/>
      <c r="C44" s="50"/>
      <c r="D44" s="51"/>
      <c r="E44" s="45"/>
      <c r="F44" s="244" t="s">
        <v>32</v>
      </c>
      <c r="G44" s="246">
        <f>L44/I44</f>
        <v>2315583.3333333335</v>
      </c>
      <c r="H44" s="242" t="s">
        <v>33</v>
      </c>
      <c r="I44" s="244">
        <v>12</v>
      </c>
      <c r="J44" s="242" t="s">
        <v>34</v>
      </c>
      <c r="K44" s="117" t="s">
        <v>36</v>
      </c>
      <c r="L44" s="118">
        <f>ROUND(26439000*1.051,-3)</f>
        <v>27787000</v>
      </c>
    </row>
    <row r="45" spans="2:15" s="19" customFormat="1" ht="13.5" customHeight="1">
      <c r="B45" s="43"/>
      <c r="C45" s="50"/>
      <c r="D45" s="51"/>
      <c r="E45" s="45"/>
      <c r="F45" s="311" t="s">
        <v>241</v>
      </c>
      <c r="G45" s="311"/>
      <c r="H45" s="311"/>
      <c r="I45" s="311"/>
      <c r="J45" s="311"/>
      <c r="K45" s="311"/>
      <c r="L45" s="312"/>
    </row>
    <row r="46" spans="2:15" s="19" customFormat="1" ht="13.5" customHeight="1">
      <c r="B46" s="43"/>
      <c r="C46" s="50"/>
      <c r="D46" s="51"/>
      <c r="E46" s="45"/>
      <c r="F46" s="249" t="s">
        <v>32</v>
      </c>
      <c r="G46" s="246">
        <f>L46/I46</f>
        <v>2292166.6666666665</v>
      </c>
      <c r="H46" s="115" t="s">
        <v>33</v>
      </c>
      <c r="I46" s="115">
        <v>12</v>
      </c>
      <c r="J46" s="115" t="s">
        <v>34</v>
      </c>
      <c r="K46" s="117" t="s">
        <v>36</v>
      </c>
      <c r="L46" s="118">
        <f>ROUND(26171000*1.051,-3)</f>
        <v>27506000</v>
      </c>
    </row>
    <row r="47" spans="2:15" s="19" customFormat="1" ht="13.5" customHeight="1">
      <c r="B47" s="43"/>
      <c r="C47" s="50"/>
      <c r="D47" s="52"/>
      <c r="E47" s="45"/>
      <c r="F47" s="250" t="s">
        <v>248</v>
      </c>
      <c r="G47" s="121">
        <f>G46+G38+G36+G34</f>
        <v>13487666.666666666</v>
      </c>
      <c r="H47" s="225"/>
      <c r="I47" s="225"/>
      <c r="J47" s="226"/>
      <c r="K47" s="225"/>
      <c r="L47" s="277">
        <f>L34+L36+L38++L42+L44+L40+L46</f>
        <v>252646000</v>
      </c>
    </row>
    <row r="48" spans="2:15" s="19" customFormat="1" ht="13.5" customHeight="1">
      <c r="B48" s="43"/>
      <c r="C48" s="50"/>
      <c r="D48" s="54"/>
      <c r="E48" s="45"/>
      <c r="F48" s="227" t="s">
        <v>242</v>
      </c>
      <c r="G48" s="222"/>
      <c r="H48" s="228"/>
      <c r="I48" s="228"/>
      <c r="J48" s="228"/>
      <c r="K48" s="228"/>
      <c r="L48" s="229"/>
    </row>
    <row r="49" spans="2:12" s="19" customFormat="1" ht="13.5" customHeight="1">
      <c r="B49" s="43"/>
      <c r="C49" s="50"/>
      <c r="D49" s="44"/>
      <c r="E49" s="45"/>
      <c r="F49" s="311" t="s">
        <v>236</v>
      </c>
      <c r="G49" s="311"/>
      <c r="H49" s="311"/>
      <c r="I49" s="311"/>
      <c r="J49" s="311"/>
      <c r="K49" s="311"/>
      <c r="L49" s="312"/>
    </row>
    <row r="50" spans="2:12" s="19" customFormat="1" ht="13.5" customHeight="1">
      <c r="B50" s="43"/>
      <c r="C50" s="50"/>
      <c r="D50" s="44"/>
      <c r="E50" s="45"/>
      <c r="F50" s="115" t="s">
        <v>32</v>
      </c>
      <c r="G50" s="115">
        <f>L50/I50</f>
        <v>678750</v>
      </c>
      <c r="H50" s="115" t="s">
        <v>33</v>
      </c>
      <c r="I50" s="115">
        <v>12</v>
      </c>
      <c r="J50" s="115" t="s">
        <v>34</v>
      </c>
      <c r="K50" s="117" t="s">
        <v>36</v>
      </c>
      <c r="L50" s="118">
        <v>8145000</v>
      </c>
    </row>
    <row r="51" spans="2:12" s="19" customFormat="1" ht="13.5" customHeight="1">
      <c r="B51" s="43"/>
      <c r="C51" s="50"/>
      <c r="D51" s="44"/>
      <c r="E51" s="45"/>
      <c r="F51" s="311" t="s">
        <v>237</v>
      </c>
      <c r="G51" s="311"/>
      <c r="H51" s="311"/>
      <c r="I51" s="311"/>
      <c r="J51" s="311"/>
      <c r="K51" s="311"/>
      <c r="L51" s="312"/>
    </row>
    <row r="52" spans="2:12" s="19" customFormat="1" ht="13.5" customHeight="1">
      <c r="B52" s="43"/>
      <c r="C52" s="50"/>
      <c r="D52" s="44"/>
      <c r="E52" s="45"/>
      <c r="F52" s="115" t="s">
        <v>32</v>
      </c>
      <c r="G52" s="115">
        <f>L52/I52</f>
        <v>1130083.3333333333</v>
      </c>
      <c r="H52" s="115" t="s">
        <v>33</v>
      </c>
      <c r="I52" s="115">
        <v>12</v>
      </c>
      <c r="J52" s="115" t="s">
        <v>34</v>
      </c>
      <c r="K52" s="117" t="s">
        <v>36</v>
      </c>
      <c r="L52" s="118">
        <v>13561000</v>
      </c>
    </row>
    <row r="53" spans="2:12" s="19" customFormat="1" ht="13.5" customHeight="1">
      <c r="B53" s="43"/>
      <c r="C53" s="50"/>
      <c r="D53" s="44"/>
      <c r="E53" s="45"/>
      <c r="F53" s="311" t="s">
        <v>238</v>
      </c>
      <c r="G53" s="311"/>
      <c r="H53" s="311"/>
      <c r="I53" s="311"/>
      <c r="J53" s="311"/>
      <c r="K53" s="311"/>
      <c r="L53" s="312"/>
    </row>
    <row r="54" spans="2:12" s="19" customFormat="1" ht="13.5" customHeight="1">
      <c r="B54" s="43"/>
      <c r="C54" s="50"/>
      <c r="D54" s="44"/>
      <c r="E54" s="45"/>
      <c r="F54" s="115" t="s">
        <v>32</v>
      </c>
      <c r="G54" s="115">
        <f>L54/I54</f>
        <v>772833.33333333337</v>
      </c>
      <c r="H54" s="115" t="s">
        <v>33</v>
      </c>
      <c r="I54" s="115">
        <v>12</v>
      </c>
      <c r="J54" s="115" t="s">
        <v>34</v>
      </c>
      <c r="K54" s="117" t="s">
        <v>36</v>
      </c>
      <c r="L54" s="118">
        <v>9274000</v>
      </c>
    </row>
    <row r="55" spans="2:12" s="19" customFormat="1" ht="13.5" customHeight="1">
      <c r="B55" s="43"/>
      <c r="C55" s="50"/>
      <c r="D55" s="44"/>
      <c r="E55" s="45"/>
      <c r="F55" s="311" t="s">
        <v>231</v>
      </c>
      <c r="G55" s="311"/>
      <c r="H55" s="311"/>
      <c r="I55" s="311"/>
      <c r="J55" s="311"/>
      <c r="K55" s="311"/>
      <c r="L55" s="312"/>
    </row>
    <row r="56" spans="2:12" s="19" customFormat="1" ht="13.5" customHeight="1">
      <c r="B56" s="43"/>
      <c r="C56" s="50"/>
      <c r="D56" s="44"/>
      <c r="E56" s="45"/>
      <c r="F56" s="115" t="s">
        <v>32</v>
      </c>
      <c r="G56" s="115">
        <f>L56/I56</f>
        <v>731833.33333333337</v>
      </c>
      <c r="H56" s="115" t="s">
        <v>33</v>
      </c>
      <c r="I56" s="115">
        <v>12</v>
      </c>
      <c r="J56" s="115" t="s">
        <v>34</v>
      </c>
      <c r="K56" s="117" t="s">
        <v>36</v>
      </c>
      <c r="L56" s="118">
        <v>8782000</v>
      </c>
    </row>
    <row r="57" spans="2:12" s="19" customFormat="1" ht="13.5" customHeight="1">
      <c r="B57" s="43"/>
      <c r="C57" s="50"/>
      <c r="D57" s="44"/>
      <c r="E57" s="45"/>
      <c r="F57" s="311" t="s">
        <v>239</v>
      </c>
      <c r="G57" s="311"/>
      <c r="H57" s="311"/>
      <c r="I57" s="311"/>
      <c r="J57" s="311"/>
      <c r="K57" s="311"/>
      <c r="L57" s="312"/>
    </row>
    <row r="58" spans="2:12" s="19" customFormat="1" ht="13.5" customHeight="1">
      <c r="B58" s="43"/>
      <c r="C58" s="50"/>
      <c r="D58" s="44"/>
      <c r="E58" s="45"/>
      <c r="F58" s="244" t="s">
        <v>232</v>
      </c>
      <c r="G58" s="244">
        <f>L58/I58</f>
        <v>605833.33333333337</v>
      </c>
      <c r="H58" s="242" t="s">
        <v>33</v>
      </c>
      <c r="I58" s="244">
        <v>12</v>
      </c>
      <c r="J58" s="242" t="s">
        <v>34</v>
      </c>
      <c r="K58" s="117" t="s">
        <v>36</v>
      </c>
      <c r="L58" s="118">
        <v>7270000</v>
      </c>
    </row>
    <row r="59" spans="2:12" s="19" customFormat="1" ht="13.5" customHeight="1">
      <c r="B59" s="43"/>
      <c r="C59" s="50"/>
      <c r="D59" s="44"/>
      <c r="E59" s="45"/>
      <c r="F59" s="311" t="s">
        <v>240</v>
      </c>
      <c r="G59" s="311"/>
      <c r="H59" s="311"/>
      <c r="I59" s="311"/>
      <c r="J59" s="311"/>
      <c r="K59" s="311"/>
      <c r="L59" s="312"/>
    </row>
    <row r="60" spans="2:12" s="19" customFormat="1" ht="13.5" customHeight="1">
      <c r="B60" s="43"/>
      <c r="C60" s="50"/>
      <c r="D60" s="44"/>
      <c r="E60" s="45"/>
      <c r="F60" s="246" t="s">
        <v>32</v>
      </c>
      <c r="G60" s="246">
        <f>L60/I60</f>
        <v>567666.66666666663</v>
      </c>
      <c r="H60" s="246" t="s">
        <v>33</v>
      </c>
      <c r="I60" s="246">
        <v>12</v>
      </c>
      <c r="J60" s="246" t="s">
        <v>34</v>
      </c>
      <c r="K60" s="117" t="s">
        <v>36</v>
      </c>
      <c r="L60" s="118">
        <v>6812000</v>
      </c>
    </row>
    <row r="61" spans="2:12" s="19" customFormat="1" ht="13.5" customHeight="1">
      <c r="B61" s="43"/>
      <c r="C61" s="50"/>
      <c r="D61" s="44"/>
      <c r="E61" s="45"/>
      <c r="F61" s="311" t="s">
        <v>241</v>
      </c>
      <c r="G61" s="311"/>
      <c r="H61" s="311"/>
      <c r="I61" s="311"/>
      <c r="J61" s="311"/>
      <c r="K61" s="311"/>
      <c r="L61" s="312"/>
    </row>
    <row r="62" spans="2:12" s="19" customFormat="1" ht="13.5" customHeight="1">
      <c r="B62" s="43"/>
      <c r="C62" s="50"/>
      <c r="D62" s="44"/>
      <c r="E62" s="45"/>
      <c r="F62" s="249" t="s">
        <v>32</v>
      </c>
      <c r="G62" s="244">
        <f>L62/I62</f>
        <v>623583.33333333337</v>
      </c>
      <c r="H62" s="115" t="s">
        <v>33</v>
      </c>
      <c r="I62" s="115">
        <v>12</v>
      </c>
      <c r="J62" s="115" t="s">
        <v>34</v>
      </c>
      <c r="K62" s="117" t="s">
        <v>36</v>
      </c>
      <c r="L62" s="118">
        <v>7483000</v>
      </c>
    </row>
    <row r="63" spans="2:12" s="19" customFormat="1" ht="13.5" customHeight="1">
      <c r="B63" s="43"/>
      <c r="C63" s="50"/>
      <c r="D63" s="44"/>
      <c r="E63" s="45"/>
      <c r="F63" s="250" t="s">
        <v>248</v>
      </c>
      <c r="G63" s="230">
        <f>SUM(G50,G52,G54,G62)</f>
        <v>3205250</v>
      </c>
      <c r="H63" s="225"/>
      <c r="I63" s="225"/>
      <c r="J63" s="230"/>
      <c r="K63" s="225"/>
      <c r="L63" s="277">
        <f>L50+L52+L54+L56+L58+L62+L60</f>
        <v>61327000</v>
      </c>
    </row>
    <row r="64" spans="2:12" s="19" customFormat="1" ht="13.5" customHeight="1">
      <c r="B64" s="43"/>
      <c r="C64" s="50"/>
      <c r="D64" s="44"/>
      <c r="E64" s="45"/>
      <c r="F64" s="227" t="s">
        <v>51</v>
      </c>
      <c r="G64" s="222"/>
      <c r="H64" s="228"/>
      <c r="I64" s="228"/>
      <c r="J64" s="228"/>
      <c r="K64" s="228"/>
      <c r="L64" s="229"/>
    </row>
    <row r="65" spans="2:12" s="19" customFormat="1" ht="13.5" customHeight="1">
      <c r="B65" s="43"/>
      <c r="C65" s="50"/>
      <c r="D65" s="44"/>
      <c r="E65" s="45"/>
      <c r="F65" s="251"/>
      <c r="G65" s="231">
        <f>L47+L63</f>
        <v>313973000</v>
      </c>
      <c r="H65" s="232" t="s">
        <v>52</v>
      </c>
      <c r="I65" s="232">
        <v>12</v>
      </c>
      <c r="J65" s="231" t="s">
        <v>34</v>
      </c>
      <c r="K65" s="232"/>
      <c r="L65" s="233">
        <f>ROUND(G65/12,-3)</f>
        <v>26164000</v>
      </c>
    </row>
    <row r="66" spans="2:12" s="19" customFormat="1" ht="13.5" customHeight="1">
      <c r="B66" s="43"/>
      <c r="C66" s="50"/>
      <c r="D66" s="44"/>
      <c r="E66" s="45"/>
      <c r="F66" s="250" t="s">
        <v>248</v>
      </c>
      <c r="G66" s="230"/>
      <c r="H66" s="225"/>
      <c r="I66" s="225"/>
      <c r="J66" s="230"/>
      <c r="K66" s="225"/>
      <c r="L66" s="277">
        <f>L65</f>
        <v>26164000</v>
      </c>
    </row>
    <row r="67" spans="2:12" s="19" customFormat="1" ht="13.5" customHeight="1">
      <c r="B67" s="43"/>
      <c r="C67" s="50"/>
      <c r="D67" s="44"/>
      <c r="E67" s="45"/>
      <c r="F67" s="227" t="s">
        <v>53</v>
      </c>
      <c r="G67" s="222"/>
      <c r="H67" s="228"/>
      <c r="I67" s="228"/>
      <c r="J67" s="228"/>
      <c r="K67" s="228"/>
      <c r="L67" s="229"/>
    </row>
    <row r="68" spans="2:12" s="19" customFormat="1" ht="13.5" customHeight="1">
      <c r="B68" s="43"/>
      <c r="C68" s="50"/>
      <c r="D68" s="44"/>
      <c r="E68" s="45"/>
      <c r="F68" s="251"/>
      <c r="G68" s="231">
        <f>L68/I68</f>
        <v>2705166.6666666665</v>
      </c>
      <c r="H68" s="115" t="s">
        <v>33</v>
      </c>
      <c r="I68" s="115">
        <v>12</v>
      </c>
      <c r="J68" s="115" t="s">
        <v>34</v>
      </c>
      <c r="K68" s="117" t="s">
        <v>36</v>
      </c>
      <c r="L68" s="233">
        <v>32462000</v>
      </c>
    </row>
    <row r="69" spans="2:12" s="19" customFormat="1" ht="13.5" customHeight="1">
      <c r="B69" s="43"/>
      <c r="C69" s="50"/>
      <c r="D69" s="44"/>
      <c r="E69" s="45"/>
      <c r="F69" s="250" t="s">
        <v>248</v>
      </c>
      <c r="G69" s="230"/>
      <c r="H69" s="225"/>
      <c r="I69" s="225"/>
      <c r="J69" s="230"/>
      <c r="K69" s="225"/>
      <c r="L69" s="277">
        <f>L68</f>
        <v>32462000</v>
      </c>
    </row>
    <row r="70" spans="2:12" s="19" customFormat="1" ht="13.5" customHeight="1">
      <c r="B70" s="43"/>
      <c r="C70" s="50"/>
      <c r="D70" s="44"/>
      <c r="E70" s="45"/>
      <c r="F70" s="227" t="s">
        <v>211</v>
      </c>
      <c r="G70" s="222"/>
      <c r="H70" s="228"/>
      <c r="I70" s="228"/>
      <c r="J70" s="228"/>
      <c r="K70" s="228"/>
      <c r="L70" s="229"/>
    </row>
    <row r="71" spans="2:12" s="19" customFormat="1" ht="13.5" customHeight="1">
      <c r="B71" s="43"/>
      <c r="C71" s="50"/>
      <c r="D71" s="44"/>
      <c r="E71" s="45"/>
      <c r="F71" s="251"/>
      <c r="G71" s="231">
        <f>L71</f>
        <v>2000000</v>
      </c>
      <c r="H71" s="115"/>
      <c r="I71" s="117" t="s">
        <v>54</v>
      </c>
      <c r="J71" s="115"/>
      <c r="K71" s="117" t="s">
        <v>36</v>
      </c>
      <c r="L71" s="233">
        <v>2000000</v>
      </c>
    </row>
    <row r="72" spans="2:12" s="19" customFormat="1" ht="13.5" customHeight="1">
      <c r="B72" s="43"/>
      <c r="C72" s="50"/>
      <c r="D72" s="44"/>
      <c r="E72" s="45"/>
      <c r="F72" s="250" t="s">
        <v>248</v>
      </c>
      <c r="G72" s="230"/>
      <c r="H72" s="225"/>
      <c r="I72" s="225"/>
      <c r="J72" s="230"/>
      <c r="K72" s="225"/>
      <c r="L72" s="277">
        <f>L71</f>
        <v>2000000</v>
      </c>
    </row>
    <row r="73" spans="2:12" s="19" customFormat="1" ht="13.5" customHeight="1">
      <c r="B73" s="43"/>
      <c r="C73" s="50"/>
      <c r="D73" s="44"/>
      <c r="E73" s="45"/>
      <c r="F73" s="227" t="s">
        <v>209</v>
      </c>
      <c r="G73" s="222"/>
      <c r="H73" s="228"/>
      <c r="I73" s="228"/>
      <c r="J73" s="228"/>
      <c r="K73" s="228"/>
      <c r="L73" s="229"/>
    </row>
    <row r="74" spans="2:12" s="19" customFormat="1" ht="13.5" customHeight="1">
      <c r="B74" s="43"/>
      <c r="C74" s="50"/>
      <c r="D74" s="44"/>
      <c r="E74" s="45"/>
      <c r="F74" s="234" t="s">
        <v>55</v>
      </c>
      <c r="G74" s="235">
        <v>15760000</v>
      </c>
      <c r="H74" s="115" t="s">
        <v>33</v>
      </c>
      <c r="I74" s="115">
        <v>1</v>
      </c>
      <c r="J74" s="222" t="s">
        <v>215</v>
      </c>
      <c r="K74" s="236" t="s">
        <v>35</v>
      </c>
      <c r="L74" s="237">
        <f>G74*I74</f>
        <v>15760000</v>
      </c>
    </row>
    <row r="75" spans="2:12" s="19" customFormat="1" ht="13.5" customHeight="1">
      <c r="B75" s="43"/>
      <c r="C75" s="50"/>
      <c r="D75" s="44"/>
      <c r="E75" s="45"/>
      <c r="F75" s="238" t="s">
        <v>279</v>
      </c>
      <c r="G75" s="256">
        <v>260000</v>
      </c>
      <c r="H75" s="249" t="s">
        <v>33</v>
      </c>
      <c r="I75" s="249">
        <v>44</v>
      </c>
      <c r="J75" s="257" t="s">
        <v>216</v>
      </c>
      <c r="K75" s="258" t="s">
        <v>35</v>
      </c>
      <c r="L75" s="259">
        <f>G75*I75</f>
        <v>11440000</v>
      </c>
    </row>
    <row r="76" spans="2:12" s="19" customFormat="1" ht="13.5" customHeight="1">
      <c r="B76" s="43"/>
      <c r="C76" s="50"/>
      <c r="D76" s="44"/>
      <c r="E76" s="45"/>
      <c r="F76" s="250" t="s">
        <v>248</v>
      </c>
      <c r="G76" s="230"/>
      <c r="H76" s="225"/>
      <c r="I76" s="225"/>
      <c r="J76" s="230"/>
      <c r="K76" s="225"/>
      <c r="L76" s="277">
        <f>SUM(L74:L75)</f>
        <v>27200000</v>
      </c>
    </row>
    <row r="77" spans="2:12" s="19" customFormat="1" ht="13.5" customHeight="1">
      <c r="B77" s="265"/>
      <c r="C77" s="266"/>
      <c r="D77" s="267"/>
      <c r="E77" s="63"/>
      <c r="F77" s="252" t="s">
        <v>50</v>
      </c>
      <c r="G77" s="230"/>
      <c r="H77" s="225"/>
      <c r="I77" s="225"/>
      <c r="J77" s="230"/>
      <c r="K77" s="225"/>
      <c r="L77" s="277">
        <f>L47+L63+L66++L72+L69+L76</f>
        <v>401799000</v>
      </c>
    </row>
    <row r="78" spans="2:12" s="19" customFormat="1" ht="13.5" customHeight="1">
      <c r="B78" s="20" t="s">
        <v>44</v>
      </c>
      <c r="C78" s="21" t="s">
        <v>47</v>
      </c>
      <c r="D78" s="39" t="s">
        <v>47</v>
      </c>
      <c r="E78" s="42">
        <f>E79</f>
        <v>1400000</v>
      </c>
      <c r="F78" s="270"/>
      <c r="G78" s="230"/>
      <c r="H78" s="225"/>
      <c r="I78" s="225"/>
      <c r="J78" s="230"/>
      <c r="K78" s="225"/>
      <c r="L78" s="271"/>
    </row>
    <row r="79" spans="2:12" s="19" customFormat="1" ht="13.5" customHeight="1">
      <c r="B79" s="41"/>
      <c r="C79" s="260" t="s">
        <v>45</v>
      </c>
      <c r="D79" s="39"/>
      <c r="E79" s="42">
        <f>E80</f>
        <v>1400000</v>
      </c>
      <c r="F79" s="270"/>
      <c r="G79" s="230"/>
      <c r="H79" s="225"/>
      <c r="I79" s="225"/>
      <c r="J79" s="230"/>
      <c r="K79" s="225"/>
      <c r="L79" s="271"/>
    </row>
    <row r="80" spans="2:12" s="19" customFormat="1" ht="13.5" customHeight="1">
      <c r="B80" s="43"/>
      <c r="C80" s="44"/>
      <c r="D80" s="297" t="s">
        <v>273</v>
      </c>
      <c r="E80" s="45">
        <f>L82</f>
        <v>1400000</v>
      </c>
      <c r="F80" s="316" t="s">
        <v>274</v>
      </c>
      <c r="G80" s="317"/>
      <c r="H80" s="317"/>
      <c r="I80" s="317"/>
      <c r="J80" s="317"/>
      <c r="K80" s="317"/>
      <c r="L80" s="268"/>
    </row>
    <row r="81" spans="2:12" s="19" customFormat="1" ht="13.5" customHeight="1">
      <c r="B81" s="43"/>
      <c r="C81" s="44"/>
      <c r="D81" s="298"/>
      <c r="E81" s="45"/>
      <c r="F81" s="272" t="s">
        <v>275</v>
      </c>
      <c r="G81" s="273">
        <v>200000</v>
      </c>
      <c r="H81" s="273" t="s">
        <v>276</v>
      </c>
      <c r="I81" s="273">
        <v>7</v>
      </c>
      <c r="J81" s="273" t="s">
        <v>277</v>
      </c>
      <c r="K81" s="274" t="s">
        <v>278</v>
      </c>
      <c r="L81" s="275">
        <v>1400000</v>
      </c>
    </row>
    <row r="82" spans="2:12" s="19" customFormat="1" ht="13.5" customHeight="1">
      <c r="B82" s="43"/>
      <c r="C82" s="50"/>
      <c r="D82" s="44"/>
      <c r="E82" s="45"/>
      <c r="F82" s="252"/>
      <c r="G82" s="263"/>
      <c r="H82" s="264"/>
      <c r="I82" s="264"/>
      <c r="J82" s="263"/>
      <c r="K82" s="264"/>
      <c r="L82" s="269">
        <f>SUM(L81)</f>
        <v>1400000</v>
      </c>
    </row>
    <row r="83" spans="2:12" s="19" customFormat="1" ht="13.5" customHeight="1">
      <c r="B83" s="20" t="s">
        <v>56</v>
      </c>
      <c r="C83" s="57"/>
      <c r="D83" s="21"/>
      <c r="E83" s="40">
        <f t="shared" ref="E83:E84" si="5">E84</f>
        <v>500000</v>
      </c>
      <c r="F83" s="253"/>
      <c r="G83" s="239"/>
      <c r="H83" s="239"/>
      <c r="I83" s="239"/>
      <c r="J83" s="239"/>
      <c r="K83" s="239"/>
      <c r="L83" s="167"/>
    </row>
    <row r="84" spans="2:12" s="19" customFormat="1" ht="13.5" customHeight="1">
      <c r="B84" s="59"/>
      <c r="C84" s="60" t="s">
        <v>57</v>
      </c>
      <c r="D84" s="21"/>
      <c r="E84" s="42">
        <f t="shared" si="5"/>
        <v>500000</v>
      </c>
      <c r="F84" s="253"/>
      <c r="G84" s="239"/>
      <c r="H84" s="239"/>
      <c r="I84" s="239"/>
      <c r="J84" s="239"/>
      <c r="K84" s="239"/>
      <c r="L84" s="167"/>
    </row>
    <row r="85" spans="2:12" s="19" customFormat="1" ht="13.5" customHeight="1">
      <c r="B85" s="41"/>
      <c r="C85" s="61"/>
      <c r="D85" s="295" t="s">
        <v>58</v>
      </c>
      <c r="E85" s="45">
        <f>L87</f>
        <v>500000</v>
      </c>
      <c r="F85" s="313" t="s">
        <v>59</v>
      </c>
      <c r="G85" s="314"/>
      <c r="H85" s="314"/>
      <c r="I85" s="314"/>
      <c r="J85" s="314"/>
      <c r="K85" s="314"/>
      <c r="L85" s="315"/>
    </row>
    <row r="86" spans="2:12" s="19" customFormat="1" ht="13.5" customHeight="1">
      <c r="B86" s="41"/>
      <c r="C86" s="61"/>
      <c r="D86" s="296"/>
      <c r="E86" s="45"/>
      <c r="F86" s="115" t="s">
        <v>32</v>
      </c>
      <c r="G86" s="115">
        <v>125000</v>
      </c>
      <c r="H86" s="115" t="s">
        <v>33</v>
      </c>
      <c r="I86" s="115">
        <v>4</v>
      </c>
      <c r="J86" s="115" t="s">
        <v>46</v>
      </c>
      <c r="K86" s="117" t="s">
        <v>36</v>
      </c>
      <c r="L86" s="164">
        <f>G86*I86</f>
        <v>500000</v>
      </c>
    </row>
    <row r="87" spans="2:12" s="19" customFormat="1" ht="13.5" customHeight="1">
      <c r="B87" s="41"/>
      <c r="C87" s="61"/>
      <c r="D87" s="29"/>
      <c r="E87" s="45"/>
      <c r="F87" s="24" t="s">
        <v>37</v>
      </c>
      <c r="G87" s="24"/>
      <c r="H87" s="24"/>
      <c r="I87" s="24"/>
      <c r="J87" s="24"/>
      <c r="K87" s="24"/>
      <c r="L87" s="165">
        <f>SUM(L86)</f>
        <v>500000</v>
      </c>
    </row>
    <row r="88" spans="2:12" s="19" customFormat="1" ht="13.5" customHeight="1">
      <c r="B88" s="20" t="s">
        <v>60</v>
      </c>
      <c r="C88" s="57"/>
      <c r="D88" s="21"/>
      <c r="E88" s="40">
        <f t="shared" ref="E88:E89" si="6">E89</f>
        <v>3000000</v>
      </c>
      <c r="F88" s="254"/>
      <c r="G88" s="58"/>
      <c r="H88" s="58"/>
      <c r="I88" s="58"/>
      <c r="J88" s="58"/>
      <c r="K88" s="58"/>
      <c r="L88" s="167"/>
    </row>
    <row r="89" spans="2:12" s="19" customFormat="1" ht="13.5" customHeight="1">
      <c r="B89" s="59"/>
      <c r="C89" s="60" t="s">
        <v>61</v>
      </c>
      <c r="D89" s="21"/>
      <c r="E89" s="42">
        <f t="shared" si="6"/>
        <v>3000000</v>
      </c>
      <c r="F89" s="254"/>
      <c r="G89" s="58"/>
      <c r="H89" s="58"/>
      <c r="I89" s="58"/>
      <c r="J89" s="58"/>
      <c r="K89" s="58"/>
      <c r="L89" s="167"/>
    </row>
    <row r="90" spans="2:12" s="19" customFormat="1" ht="13.5" customHeight="1">
      <c r="B90" s="41"/>
      <c r="C90" s="61"/>
      <c r="D90" s="295" t="s">
        <v>62</v>
      </c>
      <c r="E90" s="45">
        <f>L92</f>
        <v>3000000</v>
      </c>
      <c r="F90" s="299" t="s">
        <v>63</v>
      </c>
      <c r="G90" s="300"/>
      <c r="H90" s="300"/>
      <c r="I90" s="300"/>
      <c r="J90" s="300"/>
      <c r="K90" s="300"/>
      <c r="L90" s="301"/>
    </row>
    <row r="91" spans="2:12" s="19" customFormat="1" ht="13.5" customHeight="1">
      <c r="B91" s="41"/>
      <c r="C91" s="61"/>
      <c r="D91" s="296"/>
      <c r="E91" s="45"/>
      <c r="F91" s="31" t="s">
        <v>32</v>
      </c>
      <c r="G91" s="31">
        <f>L91/I91</f>
        <v>750000</v>
      </c>
      <c r="H91" s="31" t="s">
        <v>33</v>
      </c>
      <c r="I91" s="31">
        <v>4</v>
      </c>
      <c r="J91" s="31" t="s">
        <v>46</v>
      </c>
      <c r="K91" s="32" t="s">
        <v>36</v>
      </c>
      <c r="L91" s="164">
        <v>3000000</v>
      </c>
    </row>
    <row r="92" spans="2:12" s="19" customFormat="1" ht="13.5" customHeight="1">
      <c r="B92" s="41"/>
      <c r="C92" s="61"/>
      <c r="D92" s="29"/>
      <c r="E92" s="45"/>
      <c r="F92" s="24" t="s">
        <v>37</v>
      </c>
      <c r="G92" s="24"/>
      <c r="H92" s="24"/>
      <c r="I92" s="24"/>
      <c r="J92" s="24"/>
      <c r="K92" s="24"/>
      <c r="L92" s="165">
        <f>SUM(L91)</f>
        <v>3000000</v>
      </c>
    </row>
    <row r="93" spans="2:12" s="19" customFormat="1" ht="13.5" customHeight="1">
      <c r="B93" s="20" t="s">
        <v>60</v>
      </c>
      <c r="C93" s="57"/>
      <c r="D93" s="21"/>
      <c r="E93" s="40">
        <f t="shared" ref="E93:E94" si="7">E94</f>
        <v>10000000</v>
      </c>
      <c r="F93" s="254"/>
      <c r="G93" s="58"/>
      <c r="H93" s="58"/>
      <c r="I93" s="58"/>
      <c r="J93" s="58"/>
      <c r="K93" s="58"/>
      <c r="L93" s="167"/>
    </row>
    <row r="94" spans="2:12" s="19" customFormat="1" ht="13.5" customHeight="1">
      <c r="B94" s="59"/>
      <c r="C94" s="60" t="s">
        <v>64</v>
      </c>
      <c r="D94" s="21"/>
      <c r="E94" s="42">
        <f t="shared" si="7"/>
        <v>10000000</v>
      </c>
      <c r="F94" s="254"/>
      <c r="G94" s="58"/>
      <c r="H94" s="58"/>
      <c r="I94" s="58"/>
      <c r="J94" s="58"/>
      <c r="K94" s="58"/>
      <c r="L94" s="167"/>
    </row>
    <row r="95" spans="2:12" s="19" customFormat="1" ht="13.5" customHeight="1">
      <c r="B95" s="41"/>
      <c r="C95" s="61"/>
      <c r="D95" s="29" t="s">
        <v>64</v>
      </c>
      <c r="E95" s="45">
        <f>L97</f>
        <v>10000000</v>
      </c>
      <c r="F95" s="299" t="s">
        <v>65</v>
      </c>
      <c r="G95" s="300"/>
      <c r="H95" s="300"/>
      <c r="I95" s="300"/>
      <c r="J95" s="300"/>
      <c r="K95" s="300"/>
      <c r="L95" s="301"/>
    </row>
    <row r="96" spans="2:12" s="19" customFormat="1" ht="13.5" customHeight="1">
      <c r="B96" s="41"/>
      <c r="C96" s="61"/>
      <c r="D96" s="29"/>
      <c r="E96" s="45"/>
      <c r="F96" s="31" t="s">
        <v>32</v>
      </c>
      <c r="G96" s="31">
        <f>L96/I96</f>
        <v>2500000</v>
      </c>
      <c r="H96" s="31" t="s">
        <v>33</v>
      </c>
      <c r="I96" s="31">
        <v>4</v>
      </c>
      <c r="J96" s="31" t="s">
        <v>46</v>
      </c>
      <c r="K96" s="32" t="s">
        <v>36</v>
      </c>
      <c r="L96" s="164">
        <v>10000000</v>
      </c>
    </row>
    <row r="97" spans="2:12" s="19" customFormat="1" ht="13.5" customHeight="1">
      <c r="B97" s="41"/>
      <c r="C97" s="61"/>
      <c r="D97" s="29"/>
      <c r="E97" s="45"/>
      <c r="F97" s="24" t="s">
        <v>37</v>
      </c>
      <c r="G97" s="24"/>
      <c r="H97" s="24"/>
      <c r="I97" s="24"/>
      <c r="J97" s="24"/>
      <c r="K97" s="24"/>
      <c r="L97" s="165">
        <f>SUM(L96)</f>
        <v>10000000</v>
      </c>
    </row>
    <row r="98" spans="2:12" s="19" customFormat="1" ht="13.5" customHeight="1">
      <c r="B98" s="20" t="s">
        <v>60</v>
      </c>
      <c r="C98" s="57"/>
      <c r="D98" s="21"/>
      <c r="E98" s="40">
        <f t="shared" ref="E98:E99" si="8">E99</f>
        <v>1000000</v>
      </c>
      <c r="F98" s="254"/>
      <c r="G98" s="58"/>
      <c r="H98" s="58"/>
      <c r="I98" s="58"/>
      <c r="J98" s="58"/>
      <c r="K98" s="58"/>
      <c r="L98" s="167"/>
    </row>
    <row r="99" spans="2:12" s="19" customFormat="1" ht="13.5" customHeight="1">
      <c r="B99" s="59"/>
      <c r="C99" s="60" t="s">
        <v>66</v>
      </c>
      <c r="D99" s="21"/>
      <c r="E99" s="42">
        <f t="shared" si="8"/>
        <v>1000000</v>
      </c>
      <c r="F99" s="254"/>
      <c r="G99" s="58"/>
      <c r="H99" s="58"/>
      <c r="I99" s="58"/>
      <c r="J99" s="58"/>
      <c r="K99" s="58"/>
      <c r="L99" s="167"/>
    </row>
    <row r="100" spans="2:12" s="19" customFormat="1" ht="13.5" customHeight="1">
      <c r="B100" s="41"/>
      <c r="C100" s="61"/>
      <c r="D100" s="29" t="s">
        <v>66</v>
      </c>
      <c r="E100" s="45">
        <f>L102</f>
        <v>1000000</v>
      </c>
      <c r="F100" s="299" t="s">
        <v>67</v>
      </c>
      <c r="G100" s="300"/>
      <c r="H100" s="300"/>
      <c r="I100" s="300"/>
      <c r="J100" s="300"/>
      <c r="K100" s="300"/>
      <c r="L100" s="301"/>
    </row>
    <row r="101" spans="2:12" s="19" customFormat="1" ht="13.5" customHeight="1">
      <c r="B101" s="41"/>
      <c r="C101" s="61"/>
      <c r="D101" s="29"/>
      <c r="E101" s="45"/>
      <c r="F101" s="31" t="s">
        <v>32</v>
      </c>
      <c r="G101" s="31">
        <v>250000</v>
      </c>
      <c r="H101" s="31" t="s">
        <v>33</v>
      </c>
      <c r="I101" s="31">
        <v>4</v>
      </c>
      <c r="J101" s="31" t="s">
        <v>46</v>
      </c>
      <c r="K101" s="32" t="s">
        <v>36</v>
      </c>
      <c r="L101" s="164">
        <f>G101*I101</f>
        <v>1000000</v>
      </c>
    </row>
    <row r="102" spans="2:12" s="19" customFormat="1" ht="13.5" customHeight="1">
      <c r="B102" s="33"/>
      <c r="C102" s="62"/>
      <c r="D102" s="34"/>
      <c r="E102" s="63"/>
      <c r="F102" s="24" t="s">
        <v>37</v>
      </c>
      <c r="G102" s="24"/>
      <c r="H102" s="24"/>
      <c r="I102" s="24"/>
      <c r="J102" s="24"/>
      <c r="K102" s="24"/>
      <c r="L102" s="165">
        <f>SUM(L101)</f>
        <v>1000000</v>
      </c>
    </row>
    <row r="103" spans="2:12" s="19" customFormat="1" ht="13.5" customHeight="1">
      <c r="B103" s="20" t="s">
        <v>68</v>
      </c>
      <c r="C103" s="57"/>
      <c r="D103" s="21"/>
      <c r="E103" s="40">
        <f t="shared" ref="E103:E104" si="9">E104</f>
        <v>0</v>
      </c>
      <c r="F103" s="254"/>
      <c r="G103" s="58"/>
      <c r="H103" s="58"/>
      <c r="I103" s="58"/>
      <c r="J103" s="58"/>
      <c r="K103" s="58"/>
      <c r="L103" s="167"/>
    </row>
    <row r="104" spans="2:12" s="19" customFormat="1" ht="13.5" customHeight="1">
      <c r="B104" s="59"/>
      <c r="C104" s="60" t="str">
        <f>B103</f>
        <v>전입금</v>
      </c>
      <c r="D104" s="21"/>
      <c r="E104" s="42">
        <f t="shared" si="9"/>
        <v>0</v>
      </c>
      <c r="F104" s="254"/>
      <c r="G104" s="58"/>
      <c r="H104" s="58"/>
      <c r="I104" s="58"/>
      <c r="J104" s="58"/>
      <c r="K104" s="58"/>
      <c r="L104" s="167"/>
    </row>
    <row r="105" spans="2:12" s="19" customFormat="1" ht="23.45" customHeight="1">
      <c r="B105" s="41"/>
      <c r="C105" s="61"/>
      <c r="D105" s="29" t="s">
        <v>69</v>
      </c>
      <c r="E105" s="45">
        <f>L107</f>
        <v>0</v>
      </c>
      <c r="F105" s="299" t="s">
        <v>70</v>
      </c>
      <c r="G105" s="300"/>
      <c r="H105" s="300"/>
      <c r="I105" s="300"/>
      <c r="J105" s="300"/>
      <c r="K105" s="300"/>
      <c r="L105" s="301"/>
    </row>
    <row r="106" spans="2:12" s="19" customFormat="1" ht="13.5" customHeight="1">
      <c r="B106" s="41"/>
      <c r="C106" s="61"/>
      <c r="D106" s="29"/>
      <c r="E106" s="45"/>
      <c r="F106" s="31" t="s">
        <v>32</v>
      </c>
      <c r="G106" s="56">
        <v>0</v>
      </c>
      <c r="H106" s="47"/>
      <c r="I106" s="32" t="s">
        <v>54</v>
      </c>
      <c r="J106" s="31"/>
      <c r="K106" s="32"/>
      <c r="L106" s="164">
        <f>G106</f>
        <v>0</v>
      </c>
    </row>
    <row r="107" spans="2:12" s="19" customFormat="1" ht="13.5" customHeight="1">
      <c r="B107" s="33"/>
      <c r="C107" s="62"/>
      <c r="D107" s="34"/>
      <c r="E107" s="63"/>
      <c r="F107" s="24" t="s">
        <v>37</v>
      </c>
      <c r="G107" s="24"/>
      <c r="H107" s="24"/>
      <c r="I107" s="24"/>
      <c r="J107" s="24"/>
      <c r="K107" s="24"/>
      <c r="L107" s="165">
        <f>SUM(L106)</f>
        <v>0</v>
      </c>
    </row>
    <row r="108" spans="2:12" s="19" customFormat="1" ht="12" customHeight="1">
      <c r="B108" s="33" t="s">
        <v>71</v>
      </c>
      <c r="C108" s="62"/>
      <c r="D108" s="34"/>
      <c r="E108" s="64">
        <f t="shared" ref="E108:E109" si="10">E109</f>
        <v>540134932</v>
      </c>
      <c r="F108" s="255"/>
      <c r="G108" s="65"/>
      <c r="H108" s="65"/>
      <c r="I108" s="65"/>
      <c r="J108" s="65"/>
      <c r="K108" s="65"/>
      <c r="L108" s="168"/>
    </row>
    <row r="109" spans="2:12">
      <c r="B109" s="59"/>
      <c r="C109" s="60" t="s">
        <v>71</v>
      </c>
      <c r="D109" s="21"/>
      <c r="E109" s="42">
        <f t="shared" si="10"/>
        <v>540134932</v>
      </c>
      <c r="F109" s="254"/>
      <c r="G109" s="58"/>
      <c r="H109" s="58"/>
      <c r="I109" s="58"/>
      <c r="J109" s="58"/>
      <c r="K109" s="58"/>
      <c r="L109" s="167"/>
    </row>
    <row r="110" spans="2:12" s="66" customFormat="1" ht="24">
      <c r="B110" s="41"/>
      <c r="C110" s="61"/>
      <c r="D110" s="29" t="s">
        <v>72</v>
      </c>
      <c r="E110" s="45">
        <f>L112</f>
        <v>540134932</v>
      </c>
      <c r="F110" s="299" t="s">
        <v>73</v>
      </c>
      <c r="G110" s="300"/>
      <c r="H110" s="300"/>
      <c r="I110" s="300"/>
      <c r="J110" s="300"/>
      <c r="K110" s="300"/>
      <c r="L110" s="301"/>
    </row>
    <row r="111" spans="2:12" s="66" customFormat="1" ht="11.25" customHeight="1">
      <c r="B111" s="41"/>
      <c r="C111" s="61"/>
      <c r="D111" s="29"/>
      <c r="E111" s="45"/>
      <c r="F111" s="31" t="s">
        <v>32</v>
      </c>
      <c r="G111" s="56">
        <v>540134932</v>
      </c>
      <c r="H111" s="47"/>
      <c r="I111" s="32" t="s">
        <v>54</v>
      </c>
      <c r="J111" s="31"/>
      <c r="K111" s="32"/>
      <c r="L111" s="164">
        <f>G111</f>
        <v>540134932</v>
      </c>
    </row>
    <row r="112" spans="2:12">
      <c r="B112" s="41"/>
      <c r="C112" s="61"/>
      <c r="D112" s="29"/>
      <c r="E112" s="45"/>
      <c r="F112" s="24" t="s">
        <v>37</v>
      </c>
      <c r="G112" s="24"/>
      <c r="H112" s="24"/>
      <c r="I112" s="24"/>
      <c r="J112" s="24"/>
      <c r="K112" s="24"/>
      <c r="L112" s="165">
        <f>SUM(L111)</f>
        <v>540134932</v>
      </c>
    </row>
    <row r="113" spans="2:12">
      <c r="B113" s="20" t="s">
        <v>71</v>
      </c>
      <c r="C113" s="57"/>
      <c r="D113" s="21"/>
      <c r="E113" s="40">
        <f t="shared" ref="E113:E114" si="11">E114</f>
        <v>0</v>
      </c>
      <c r="F113" s="254"/>
      <c r="G113" s="58"/>
      <c r="H113" s="58"/>
      <c r="I113" s="58"/>
      <c r="J113" s="58"/>
      <c r="K113" s="58"/>
      <c r="L113" s="167"/>
    </row>
    <row r="114" spans="2:12">
      <c r="B114" s="59"/>
      <c r="C114" s="60" t="s">
        <v>71</v>
      </c>
      <c r="D114" s="21"/>
      <c r="E114" s="42">
        <f t="shared" si="11"/>
        <v>0</v>
      </c>
      <c r="F114" s="254"/>
      <c r="G114" s="58"/>
      <c r="H114" s="58"/>
      <c r="I114" s="58"/>
      <c r="J114" s="58"/>
      <c r="K114" s="58"/>
      <c r="L114" s="167"/>
    </row>
    <row r="115" spans="2:12" ht="24">
      <c r="B115" s="41"/>
      <c r="C115" s="61"/>
      <c r="D115" s="29" t="s">
        <v>72</v>
      </c>
      <c r="E115" s="45">
        <f>L117</f>
        <v>0</v>
      </c>
      <c r="F115" s="299" t="s">
        <v>74</v>
      </c>
      <c r="G115" s="300"/>
      <c r="H115" s="300"/>
      <c r="I115" s="300"/>
      <c r="J115" s="300"/>
      <c r="K115" s="300"/>
      <c r="L115" s="301"/>
    </row>
    <row r="116" spans="2:12" ht="14.25" customHeight="1">
      <c r="B116" s="41"/>
      <c r="C116" s="61"/>
      <c r="D116" s="29" t="s">
        <v>75</v>
      </c>
      <c r="E116" s="45"/>
      <c r="F116" s="31" t="s">
        <v>32</v>
      </c>
      <c r="G116" s="56">
        <v>0</v>
      </c>
      <c r="H116" s="47"/>
      <c r="I116" s="32" t="s">
        <v>54</v>
      </c>
      <c r="J116" s="31"/>
      <c r="K116" s="32"/>
      <c r="L116" s="164">
        <f>G116</f>
        <v>0</v>
      </c>
    </row>
    <row r="117" spans="2:12" ht="15" thickBot="1">
      <c r="B117" s="67"/>
      <c r="C117" s="68"/>
      <c r="D117" s="69"/>
      <c r="E117" s="70"/>
      <c r="F117" s="71" t="s">
        <v>37</v>
      </c>
      <c r="G117" s="71"/>
      <c r="H117" s="71"/>
      <c r="I117" s="71"/>
      <c r="J117" s="71"/>
      <c r="K117" s="71"/>
      <c r="L117" s="169">
        <f>SUM(L116)</f>
        <v>0</v>
      </c>
    </row>
    <row r="118" spans="2:12">
      <c r="B118" s="72" t="s">
        <v>76</v>
      </c>
      <c r="C118" s="72"/>
      <c r="D118" s="72"/>
      <c r="E118" s="73">
        <f>E5+E10+E15+E20+E25+E30+E83+E88+E93+E98+E103+E108+E113+E78</f>
        <v>5667833932</v>
      </c>
      <c r="F118" s="14"/>
      <c r="G118" s="14"/>
      <c r="H118" s="14"/>
      <c r="I118" s="14"/>
      <c r="J118" s="14"/>
      <c r="K118" s="14"/>
      <c r="L118" s="170"/>
    </row>
    <row r="120" spans="2:12">
      <c r="E120" s="74"/>
    </row>
    <row r="121" spans="2:12" ht="14.25" customHeight="1"/>
    <row r="124" spans="2:12" ht="14.25" customHeight="1"/>
    <row r="128" spans="2:12" ht="14.25" customHeight="1"/>
    <row r="144" ht="14.25" customHeight="1"/>
    <row r="145" ht="14.25" customHeight="1"/>
    <row r="146" ht="14.25" customHeight="1"/>
    <row r="147" ht="14.25" customHeight="1"/>
    <row r="153" ht="14.25" customHeight="1"/>
    <row r="154" ht="14.25" customHeight="1"/>
    <row r="155" ht="14.25" customHeight="1"/>
    <row r="166" ht="14.25" customHeight="1"/>
  </sheetData>
  <mergeCells count="46">
    <mergeCell ref="D80:D81"/>
    <mergeCell ref="F80:K80"/>
    <mergeCell ref="F41:L41"/>
    <mergeCell ref="F59:L59"/>
    <mergeCell ref="F95:L95"/>
    <mergeCell ref="F100:L100"/>
    <mergeCell ref="F105:L105"/>
    <mergeCell ref="F55:L55"/>
    <mergeCell ref="F43:L43"/>
    <mergeCell ref="F57:L57"/>
    <mergeCell ref="F110:L110"/>
    <mergeCell ref="F115:L115"/>
    <mergeCell ref="D90:D91"/>
    <mergeCell ref="F90:L90"/>
    <mergeCell ref="D32:D33"/>
    <mergeCell ref="F33:L33"/>
    <mergeCell ref="F35:L35"/>
    <mergeCell ref="F37:L37"/>
    <mergeCell ref="F45:L45"/>
    <mergeCell ref="F49:L49"/>
    <mergeCell ref="F51:L51"/>
    <mergeCell ref="F53:L53"/>
    <mergeCell ref="F61:L61"/>
    <mergeCell ref="D85:D86"/>
    <mergeCell ref="F85:L85"/>
    <mergeCell ref="F39:L39"/>
    <mergeCell ref="B1:L1"/>
    <mergeCell ref="B3:D3"/>
    <mergeCell ref="E3:E4"/>
    <mergeCell ref="F3:L4"/>
    <mergeCell ref="C6:C7"/>
    <mergeCell ref="D7:D8"/>
    <mergeCell ref="F7:L7"/>
    <mergeCell ref="G30:J30"/>
    <mergeCell ref="C11:C12"/>
    <mergeCell ref="D12:D13"/>
    <mergeCell ref="F12:L12"/>
    <mergeCell ref="C21:C22"/>
    <mergeCell ref="D22:D23"/>
    <mergeCell ref="F22:L22"/>
    <mergeCell ref="C26:C27"/>
    <mergeCell ref="D27:D28"/>
    <mergeCell ref="F27:L27"/>
    <mergeCell ref="C16:C17"/>
    <mergeCell ref="D17:D18"/>
    <mergeCell ref="F17:L17"/>
  </mergeCells>
  <phoneticPr fontId="4" type="noConversion"/>
  <printOptions horizontalCentered="1"/>
  <pageMargins left="0.35433070866141736" right="0.27559055118110237" top="0.59055118110236227" bottom="0.47244094488188981" header="0.31496062992125984" footer="0.31496062992125984"/>
  <pageSetup paperSize="9" scale="80" orientation="portrait" r:id="rId1"/>
  <headerFooter>
    <oddFooter>&amp;L리드릭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21"/>
  <sheetViews>
    <sheetView zoomScaleNormal="100" workbookViewId="0">
      <pane ySplit="4" topLeftCell="A164" activePane="bottomLeft" state="frozen"/>
      <selection activeCell="F35" sqref="F35"/>
      <selection pane="bottomLeft" activeCell="L57" activeCellId="7" sqref="L13 L22 L31 L40 L48 L51 L54 L57"/>
    </sheetView>
  </sheetViews>
  <sheetFormatPr defaultRowHeight="16.5"/>
  <cols>
    <col min="1" max="1" width="0.5" style="77" customWidth="1"/>
    <col min="2" max="2" width="10.875" style="77" customWidth="1"/>
    <col min="3" max="4" width="11.25" style="77" customWidth="1"/>
    <col min="5" max="5" width="15.75" style="77" customWidth="1"/>
    <col min="6" max="6" width="18.125" style="77" customWidth="1"/>
    <col min="7" max="7" width="13" style="77" customWidth="1"/>
    <col min="8" max="8" width="2.375" style="77" bestFit="1" customWidth="1"/>
    <col min="9" max="10" width="5.25" style="77" bestFit="1" customWidth="1"/>
    <col min="11" max="11" width="2.25" style="77" bestFit="1" customWidth="1"/>
    <col min="12" max="12" width="15.125" style="282" customWidth="1"/>
    <col min="13" max="16384" width="9" style="77"/>
  </cols>
  <sheetData>
    <row r="1" spans="2:12" ht="30" customHeight="1">
      <c r="B1" s="302" t="s">
        <v>250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2:12" ht="14.1" customHeight="1" thickBot="1">
      <c r="B2" s="321" t="s">
        <v>77</v>
      </c>
      <c r="C2" s="321"/>
      <c r="D2" s="78"/>
      <c r="E2" s="79"/>
      <c r="F2" s="79"/>
      <c r="G2" s="79"/>
      <c r="H2" s="79"/>
      <c r="I2" s="79"/>
      <c r="J2" s="79"/>
      <c r="K2" s="79"/>
      <c r="L2" s="162" t="s">
        <v>23</v>
      </c>
    </row>
    <row r="3" spans="2:12" ht="14.1" customHeight="1">
      <c r="B3" s="322" t="s">
        <v>78</v>
      </c>
      <c r="C3" s="323"/>
      <c r="D3" s="323"/>
      <c r="E3" s="305" t="s">
        <v>25</v>
      </c>
      <c r="F3" s="324" t="s">
        <v>26</v>
      </c>
      <c r="G3" s="307"/>
      <c r="H3" s="307"/>
      <c r="I3" s="307"/>
      <c r="J3" s="307"/>
      <c r="K3" s="307"/>
      <c r="L3" s="308"/>
    </row>
    <row r="4" spans="2:12" ht="14.1" customHeight="1">
      <c r="B4" s="80" t="s">
        <v>79</v>
      </c>
      <c r="C4" s="81" t="s">
        <v>28</v>
      </c>
      <c r="D4" s="81" t="s">
        <v>29</v>
      </c>
      <c r="E4" s="306"/>
      <c r="F4" s="325"/>
      <c r="G4" s="309"/>
      <c r="H4" s="309"/>
      <c r="I4" s="309"/>
      <c r="J4" s="309"/>
      <c r="K4" s="309"/>
      <c r="L4" s="310"/>
    </row>
    <row r="5" spans="2:12" s="66" customFormat="1" ht="14.1" customHeight="1">
      <c r="B5" s="25" t="s">
        <v>80</v>
      </c>
      <c r="C5" s="82"/>
      <c r="D5" s="82"/>
      <c r="E5" s="83">
        <f>E6+E59+E89</f>
        <v>2326089000</v>
      </c>
      <c r="F5" s="318"/>
      <c r="G5" s="319"/>
      <c r="H5" s="319"/>
      <c r="I5" s="319"/>
      <c r="J5" s="319"/>
      <c r="K5" s="319"/>
      <c r="L5" s="320"/>
    </row>
    <row r="6" spans="2:12" s="66" customFormat="1" ht="14.1" customHeight="1">
      <c r="B6" s="84"/>
      <c r="C6" s="85" t="s">
        <v>81</v>
      </c>
      <c r="D6" s="82"/>
      <c r="E6" s="83">
        <f>E7+E16+E25+E34+E43</f>
        <v>1899299000</v>
      </c>
      <c r="F6" s="326"/>
      <c r="G6" s="327"/>
      <c r="H6" s="327"/>
      <c r="I6" s="327"/>
      <c r="J6" s="327"/>
      <c r="K6" s="327"/>
      <c r="L6" s="328"/>
    </row>
    <row r="7" spans="2:12" s="66" customFormat="1" ht="14.1" customHeight="1">
      <c r="B7" s="86"/>
      <c r="C7" s="87"/>
      <c r="D7" s="85" t="s">
        <v>82</v>
      </c>
      <c r="E7" s="88">
        <f>L15</f>
        <v>1350646000</v>
      </c>
      <c r="F7" s="211" t="s">
        <v>83</v>
      </c>
      <c r="G7" s="212"/>
      <c r="H7" s="213"/>
      <c r="I7" s="213"/>
      <c r="J7" s="213"/>
      <c r="K7" s="213"/>
      <c r="L7" s="214"/>
    </row>
    <row r="8" spans="2:12" s="66" customFormat="1" ht="14.1" customHeight="1">
      <c r="B8" s="86"/>
      <c r="C8" s="87"/>
      <c r="D8" s="90"/>
      <c r="E8" s="91"/>
      <c r="F8" s="215" t="s">
        <v>243</v>
      </c>
      <c r="G8" s="216"/>
      <c r="H8" s="216"/>
      <c r="I8" s="216"/>
      <c r="J8" s="216"/>
      <c r="K8" s="216"/>
      <c r="L8" s="118"/>
    </row>
    <row r="9" spans="2:12" s="66" customFormat="1" ht="14.1" customHeight="1">
      <c r="B9" s="86"/>
      <c r="C9" s="87"/>
      <c r="D9" s="90"/>
      <c r="E9" s="91"/>
      <c r="F9" s="115" t="s">
        <v>32</v>
      </c>
      <c r="G9" s="115">
        <f>L9/I9</f>
        <v>21053833.333333332</v>
      </c>
      <c r="H9" s="115" t="s">
        <v>33</v>
      </c>
      <c r="I9" s="115">
        <v>12</v>
      </c>
      <c r="J9" s="115" t="s">
        <v>34</v>
      </c>
      <c r="K9" s="117" t="s">
        <v>36</v>
      </c>
      <c r="L9" s="118">
        <v>252646000</v>
      </c>
    </row>
    <row r="10" spans="2:12" s="66" customFormat="1" ht="14.1" customHeight="1">
      <c r="B10" s="86"/>
      <c r="C10" s="87"/>
      <c r="D10" s="90"/>
      <c r="E10" s="91"/>
      <c r="F10" s="120" t="s">
        <v>84</v>
      </c>
      <c r="G10" s="121"/>
      <c r="H10" s="122"/>
      <c r="I10" s="122"/>
      <c r="J10" s="121"/>
      <c r="K10" s="122"/>
      <c r="L10" s="262">
        <f>L9</f>
        <v>252646000</v>
      </c>
    </row>
    <row r="11" spans="2:12" s="66" customFormat="1" ht="14.1" customHeight="1">
      <c r="B11" s="86"/>
      <c r="C11" s="87"/>
      <c r="D11" s="90"/>
      <c r="E11" s="91"/>
      <c r="F11" s="217" t="s">
        <v>85</v>
      </c>
      <c r="G11" s="317"/>
      <c r="H11" s="317"/>
      <c r="I11" s="317"/>
      <c r="J11" s="317"/>
      <c r="K11" s="317"/>
      <c r="L11" s="329"/>
    </row>
    <row r="12" spans="2:12" s="66" customFormat="1" ht="14.1" customHeight="1">
      <c r="B12" s="86"/>
      <c r="C12" s="87"/>
      <c r="D12" s="90"/>
      <c r="E12" s="91"/>
      <c r="F12" s="218" t="s">
        <v>244</v>
      </c>
      <c r="G12" s="216"/>
      <c r="H12" s="216"/>
      <c r="I12" s="216"/>
      <c r="J12" s="216"/>
      <c r="K12" s="216"/>
      <c r="L12" s="118"/>
    </row>
    <row r="13" spans="2:12" s="66" customFormat="1" ht="14.1" customHeight="1">
      <c r="B13" s="86"/>
      <c r="C13" s="87"/>
      <c r="D13" s="90"/>
      <c r="E13" s="91"/>
      <c r="F13" s="115" t="s">
        <v>32</v>
      </c>
      <c r="G13" s="115">
        <v>91500000</v>
      </c>
      <c r="H13" s="115" t="s">
        <v>33</v>
      </c>
      <c r="I13" s="115">
        <v>12</v>
      </c>
      <c r="J13" s="115" t="s">
        <v>34</v>
      </c>
      <c r="K13" s="117" t="s">
        <v>36</v>
      </c>
      <c r="L13" s="118">
        <f>G13*I13</f>
        <v>1098000000</v>
      </c>
    </row>
    <row r="14" spans="2:12" s="66" customFormat="1" ht="14.1" customHeight="1">
      <c r="B14" s="86"/>
      <c r="C14" s="87"/>
      <c r="D14" s="90"/>
      <c r="E14" s="91"/>
      <c r="F14" s="120" t="s">
        <v>84</v>
      </c>
      <c r="G14" s="121"/>
      <c r="H14" s="122"/>
      <c r="I14" s="122"/>
      <c r="J14" s="121"/>
      <c r="K14" s="122"/>
      <c r="L14" s="262">
        <f>L13</f>
        <v>1098000000</v>
      </c>
    </row>
    <row r="15" spans="2:12" s="66" customFormat="1" ht="14.1" customHeight="1">
      <c r="B15" s="86"/>
      <c r="C15" s="87"/>
      <c r="D15" s="90"/>
      <c r="E15" s="91"/>
      <c r="F15" s="120" t="s">
        <v>50</v>
      </c>
      <c r="G15" s="121"/>
      <c r="H15" s="123"/>
      <c r="I15" s="123"/>
      <c r="J15" s="124"/>
      <c r="K15" s="123"/>
      <c r="L15" s="262">
        <f>L14+L10</f>
        <v>1350646000</v>
      </c>
    </row>
    <row r="16" spans="2:12" s="66" customFormat="1" ht="14.1" customHeight="1">
      <c r="B16" s="86"/>
      <c r="C16" s="87"/>
      <c r="D16" s="85" t="s">
        <v>86</v>
      </c>
      <c r="E16" s="88">
        <f>L24</f>
        <v>226927000</v>
      </c>
      <c r="F16" s="99" t="s">
        <v>87</v>
      </c>
      <c r="G16" s="99"/>
      <c r="H16" s="99"/>
      <c r="I16" s="99"/>
      <c r="J16" s="99"/>
      <c r="K16" s="99"/>
      <c r="L16" s="100"/>
    </row>
    <row r="17" spans="2:12" s="66" customFormat="1" ht="14.1" customHeight="1">
      <c r="B17" s="86"/>
      <c r="C17" s="87"/>
      <c r="D17" s="38"/>
      <c r="E17" s="91"/>
      <c r="F17" s="215" t="s">
        <v>243</v>
      </c>
      <c r="G17" s="218"/>
      <c r="H17" s="218"/>
      <c r="I17" s="218"/>
      <c r="J17" s="218"/>
      <c r="K17" s="218"/>
      <c r="L17" s="219"/>
    </row>
    <row r="18" spans="2:12" s="66" customFormat="1" ht="14.1" customHeight="1">
      <c r="B18" s="86"/>
      <c r="C18" s="87"/>
      <c r="D18" s="38"/>
      <c r="E18" s="91"/>
      <c r="F18" s="115" t="s">
        <v>32</v>
      </c>
      <c r="G18" s="115">
        <f>L18/I18</f>
        <v>5110583.333333333</v>
      </c>
      <c r="H18" s="115" t="s">
        <v>33</v>
      </c>
      <c r="I18" s="115">
        <v>12</v>
      </c>
      <c r="J18" s="115" t="s">
        <v>34</v>
      </c>
      <c r="K18" s="117" t="s">
        <v>36</v>
      </c>
      <c r="L18" s="118">
        <f>'2022 세입예산서'!L63</f>
        <v>61327000</v>
      </c>
    </row>
    <row r="19" spans="2:12" s="66" customFormat="1" ht="14.1" customHeight="1">
      <c r="B19" s="86"/>
      <c r="C19" s="87"/>
      <c r="D19" s="90"/>
      <c r="E19" s="91"/>
      <c r="F19" s="120" t="s">
        <v>84</v>
      </c>
      <c r="G19" s="121"/>
      <c r="H19" s="123"/>
      <c r="I19" s="123"/>
      <c r="J19" s="124"/>
      <c r="K19" s="123"/>
      <c r="L19" s="262">
        <f>L18</f>
        <v>61327000</v>
      </c>
    </row>
    <row r="20" spans="2:12" s="66" customFormat="1" ht="14.1" customHeight="1">
      <c r="B20" s="86"/>
      <c r="C20" s="87"/>
      <c r="D20" s="90"/>
      <c r="E20" s="91"/>
      <c r="F20" s="217" t="s">
        <v>88</v>
      </c>
      <c r="G20" s="317"/>
      <c r="H20" s="317"/>
      <c r="I20" s="317"/>
      <c r="J20" s="317"/>
      <c r="K20" s="317"/>
      <c r="L20" s="329"/>
    </row>
    <row r="21" spans="2:12" s="66" customFormat="1" ht="14.1" customHeight="1">
      <c r="B21" s="86"/>
      <c r="C21" s="87"/>
      <c r="D21" s="90"/>
      <c r="E21" s="91"/>
      <c r="F21" s="218" t="s">
        <v>245</v>
      </c>
      <c r="G21" s="216"/>
      <c r="H21" s="216"/>
      <c r="I21" s="216"/>
      <c r="J21" s="216"/>
      <c r="K21" s="216"/>
      <c r="L21" s="118"/>
    </row>
    <row r="22" spans="2:12" s="66" customFormat="1" ht="14.1" customHeight="1">
      <c r="B22" s="86"/>
      <c r="C22" s="87"/>
      <c r="D22" s="90"/>
      <c r="E22" s="91"/>
      <c r="F22" s="115" t="s">
        <v>32</v>
      </c>
      <c r="G22" s="115">
        <f>L22/I22</f>
        <v>13800000</v>
      </c>
      <c r="H22" s="115" t="s">
        <v>33</v>
      </c>
      <c r="I22" s="115">
        <v>12</v>
      </c>
      <c r="J22" s="115" t="s">
        <v>34</v>
      </c>
      <c r="K22" s="117" t="s">
        <v>36</v>
      </c>
      <c r="L22" s="118">
        <v>165600000</v>
      </c>
    </row>
    <row r="23" spans="2:12" s="66" customFormat="1" ht="14.1" customHeight="1">
      <c r="B23" s="86"/>
      <c r="C23" s="87"/>
      <c r="D23" s="90"/>
      <c r="E23" s="91"/>
      <c r="F23" s="120" t="s">
        <v>84</v>
      </c>
      <c r="G23" s="121"/>
      <c r="H23" s="122"/>
      <c r="I23" s="122"/>
      <c r="J23" s="121"/>
      <c r="K23" s="122"/>
      <c r="L23" s="262">
        <f>L22</f>
        <v>165600000</v>
      </c>
    </row>
    <row r="24" spans="2:12" s="66" customFormat="1" ht="14.1" customHeight="1">
      <c r="B24" s="86"/>
      <c r="C24" s="87"/>
      <c r="D24" s="90"/>
      <c r="E24" s="91"/>
      <c r="F24" s="120" t="s">
        <v>50</v>
      </c>
      <c r="G24" s="121"/>
      <c r="H24" s="123"/>
      <c r="I24" s="123"/>
      <c r="J24" s="124"/>
      <c r="K24" s="123"/>
      <c r="L24" s="262">
        <f>L19+L23</f>
        <v>226927000</v>
      </c>
    </row>
    <row r="25" spans="2:12" s="66" customFormat="1" ht="14.1" customHeight="1">
      <c r="B25" s="86"/>
      <c r="C25" s="87"/>
      <c r="D25" s="85" t="s">
        <v>89</v>
      </c>
      <c r="E25" s="88">
        <f>L33</f>
        <v>131464000</v>
      </c>
      <c r="F25" s="99" t="s">
        <v>90</v>
      </c>
      <c r="G25" s="99"/>
      <c r="H25" s="99"/>
      <c r="I25" s="99"/>
      <c r="J25" s="99"/>
      <c r="K25" s="99"/>
      <c r="L25" s="100"/>
    </row>
    <row r="26" spans="2:12" s="66" customFormat="1" ht="14.1" customHeight="1">
      <c r="B26" s="86"/>
      <c r="C26" s="87"/>
      <c r="D26" s="90"/>
      <c r="E26" s="91"/>
      <c r="F26" s="215" t="s">
        <v>243</v>
      </c>
      <c r="G26" s="218"/>
      <c r="H26" s="218"/>
      <c r="I26" s="218"/>
      <c r="J26" s="218"/>
      <c r="K26" s="218"/>
      <c r="L26" s="219"/>
    </row>
    <row r="27" spans="2:12" s="66" customFormat="1" ht="14.1" customHeight="1">
      <c r="B27" s="86"/>
      <c r="C27" s="87"/>
      <c r="D27" s="90"/>
      <c r="E27" s="91"/>
      <c r="F27" s="115" t="s">
        <v>32</v>
      </c>
      <c r="G27" s="115">
        <f>L10+L19</f>
        <v>313973000</v>
      </c>
      <c r="H27" s="115" t="s">
        <v>223</v>
      </c>
      <c r="I27" s="115">
        <v>12</v>
      </c>
      <c r="J27" s="115" t="s">
        <v>34</v>
      </c>
      <c r="K27" s="117" t="s">
        <v>36</v>
      </c>
      <c r="L27" s="118">
        <f>ROUND(G27/I27,-3)</f>
        <v>26164000</v>
      </c>
    </row>
    <row r="28" spans="2:12" s="66" customFormat="1" ht="14.1" customHeight="1">
      <c r="B28" s="86"/>
      <c r="C28" s="87"/>
      <c r="D28" s="90"/>
      <c r="E28" s="91"/>
      <c r="F28" s="120" t="s">
        <v>84</v>
      </c>
      <c r="G28" s="121"/>
      <c r="H28" s="122"/>
      <c r="I28" s="122"/>
      <c r="J28" s="121"/>
      <c r="K28" s="122"/>
      <c r="L28" s="262">
        <f>L27</f>
        <v>26164000</v>
      </c>
    </row>
    <row r="29" spans="2:12" s="66" customFormat="1" ht="14.1" customHeight="1">
      <c r="B29" s="86"/>
      <c r="C29" s="87"/>
      <c r="D29" s="90"/>
      <c r="E29" s="91"/>
      <c r="F29" s="99" t="s">
        <v>91</v>
      </c>
      <c r="G29" s="99"/>
      <c r="H29" s="99"/>
      <c r="I29" s="99"/>
      <c r="J29" s="99"/>
      <c r="K29" s="99"/>
      <c r="L29" s="100"/>
    </row>
    <row r="30" spans="2:12" s="66" customFormat="1" ht="14.1" customHeight="1">
      <c r="B30" s="86"/>
      <c r="C30" s="87"/>
      <c r="D30" s="90"/>
      <c r="E30" s="91"/>
      <c r="F30" s="218" t="s">
        <v>244</v>
      </c>
      <c r="G30" s="218"/>
      <c r="H30" s="218"/>
      <c r="I30" s="218"/>
      <c r="J30" s="218"/>
      <c r="K30" s="218"/>
      <c r="L30" s="219"/>
    </row>
    <row r="31" spans="2:12" s="66" customFormat="1" ht="14.1" customHeight="1">
      <c r="B31" s="86"/>
      <c r="C31" s="87"/>
      <c r="D31" s="90"/>
      <c r="E31" s="91"/>
      <c r="F31" s="115" t="s">
        <v>32</v>
      </c>
      <c r="G31" s="115">
        <f>L14+L23</f>
        <v>1263600000</v>
      </c>
      <c r="H31" s="115" t="s">
        <v>223</v>
      </c>
      <c r="I31" s="115">
        <v>12</v>
      </c>
      <c r="J31" s="115" t="s">
        <v>34</v>
      </c>
      <c r="K31" s="117" t="s">
        <v>36</v>
      </c>
      <c r="L31" s="118">
        <f>ROUND(G31/I31,-3)</f>
        <v>105300000</v>
      </c>
    </row>
    <row r="32" spans="2:12" s="66" customFormat="1" ht="14.1" customHeight="1">
      <c r="B32" s="86"/>
      <c r="C32" s="87"/>
      <c r="D32" s="90"/>
      <c r="E32" s="91"/>
      <c r="F32" s="120" t="s">
        <v>84</v>
      </c>
      <c r="G32" s="121"/>
      <c r="H32" s="122"/>
      <c r="I32" s="122"/>
      <c r="J32" s="121"/>
      <c r="K32" s="122"/>
      <c r="L32" s="262">
        <f>L31</f>
        <v>105300000</v>
      </c>
    </row>
    <row r="33" spans="2:12" s="66" customFormat="1" ht="14.1" customHeight="1">
      <c r="B33" s="86"/>
      <c r="C33" s="87"/>
      <c r="D33" s="90"/>
      <c r="E33" s="97"/>
      <c r="F33" s="120" t="s">
        <v>50</v>
      </c>
      <c r="G33" s="121"/>
      <c r="H33" s="123"/>
      <c r="I33" s="123"/>
      <c r="J33" s="124"/>
      <c r="K33" s="123"/>
      <c r="L33" s="262">
        <f>L32+L28</f>
        <v>131464000</v>
      </c>
    </row>
    <row r="34" spans="2:12" s="66" customFormat="1" ht="14.1" customHeight="1">
      <c r="B34" s="86"/>
      <c r="C34" s="87"/>
      <c r="D34" s="297" t="s">
        <v>92</v>
      </c>
      <c r="E34" s="88">
        <f>L42</f>
        <v>154262000</v>
      </c>
      <c r="F34" s="99" t="s">
        <v>180</v>
      </c>
      <c r="G34" s="99"/>
      <c r="H34" s="99"/>
      <c r="I34" s="99"/>
      <c r="J34" s="99"/>
      <c r="K34" s="99"/>
      <c r="L34" s="100"/>
    </row>
    <row r="35" spans="2:12" s="66" customFormat="1" ht="14.1" customHeight="1">
      <c r="B35" s="86"/>
      <c r="C35" s="87"/>
      <c r="D35" s="298"/>
      <c r="E35" s="91"/>
      <c r="F35" s="215" t="s">
        <v>243</v>
      </c>
      <c r="G35" s="218"/>
      <c r="H35" s="218"/>
      <c r="I35" s="218"/>
      <c r="J35" s="218"/>
      <c r="K35" s="218"/>
      <c r="L35" s="219"/>
    </row>
    <row r="36" spans="2:12" s="66" customFormat="1" ht="14.1" customHeight="1">
      <c r="B36" s="86"/>
      <c r="C36" s="87"/>
      <c r="D36" s="298"/>
      <c r="E36" s="91"/>
      <c r="F36" s="115" t="s">
        <v>32</v>
      </c>
      <c r="G36" s="115">
        <f>L36/I36</f>
        <v>2705166.6666666665</v>
      </c>
      <c r="H36" s="115" t="s">
        <v>33</v>
      </c>
      <c r="I36" s="115">
        <v>12</v>
      </c>
      <c r="J36" s="115" t="s">
        <v>34</v>
      </c>
      <c r="K36" s="117" t="s">
        <v>36</v>
      </c>
      <c r="L36" s="118">
        <f>'2022 세입예산서'!L68</f>
        <v>32462000</v>
      </c>
    </row>
    <row r="37" spans="2:12" s="66" customFormat="1" ht="14.1" customHeight="1">
      <c r="B37" s="86"/>
      <c r="C37" s="87"/>
      <c r="D37" s="90"/>
      <c r="E37" s="91"/>
      <c r="F37" s="120" t="s">
        <v>84</v>
      </c>
      <c r="G37" s="121"/>
      <c r="H37" s="122"/>
      <c r="I37" s="122"/>
      <c r="J37" s="121"/>
      <c r="K37" s="122"/>
      <c r="L37" s="262">
        <f>L36</f>
        <v>32462000</v>
      </c>
    </row>
    <row r="38" spans="2:12" s="66" customFormat="1" ht="14.1" customHeight="1">
      <c r="B38" s="86"/>
      <c r="C38" s="87"/>
      <c r="D38" s="90"/>
      <c r="E38" s="91"/>
      <c r="F38" s="99" t="s">
        <v>179</v>
      </c>
      <c r="G38" s="99"/>
      <c r="H38" s="99"/>
      <c r="I38" s="99"/>
      <c r="J38" s="99"/>
      <c r="K38" s="99"/>
      <c r="L38" s="100"/>
    </row>
    <row r="39" spans="2:12" s="66" customFormat="1" ht="14.1" customHeight="1">
      <c r="B39" s="86"/>
      <c r="C39" s="87"/>
      <c r="D39" s="90"/>
      <c r="E39" s="91"/>
      <c r="F39" s="218" t="s">
        <v>245</v>
      </c>
      <c r="G39" s="218"/>
      <c r="H39" s="218"/>
      <c r="I39" s="218"/>
      <c r="J39" s="218"/>
      <c r="K39" s="218"/>
      <c r="L39" s="219"/>
    </row>
    <row r="40" spans="2:12" s="66" customFormat="1" ht="14.1" customHeight="1">
      <c r="B40" s="86"/>
      <c r="C40" s="87"/>
      <c r="D40" s="90"/>
      <c r="E40" s="91"/>
      <c r="F40" s="115" t="s">
        <v>32</v>
      </c>
      <c r="G40" s="116">
        <v>10150000</v>
      </c>
      <c r="H40" s="115" t="s">
        <v>33</v>
      </c>
      <c r="I40" s="115">
        <v>12</v>
      </c>
      <c r="J40" s="115" t="s">
        <v>34</v>
      </c>
      <c r="K40" s="117" t="s">
        <v>36</v>
      </c>
      <c r="L40" s="118">
        <f>I40*G40</f>
        <v>121800000</v>
      </c>
    </row>
    <row r="41" spans="2:12" s="66" customFormat="1" ht="14.1" customHeight="1">
      <c r="B41" s="86"/>
      <c r="C41" s="87"/>
      <c r="D41" s="90"/>
      <c r="E41" s="91"/>
      <c r="F41" s="120" t="s">
        <v>84</v>
      </c>
      <c r="G41" s="121"/>
      <c r="H41" s="122"/>
      <c r="I41" s="122"/>
      <c r="J41" s="121"/>
      <c r="K41" s="122"/>
      <c r="L41" s="262">
        <f>L40</f>
        <v>121800000</v>
      </c>
    </row>
    <row r="42" spans="2:12" s="66" customFormat="1" ht="14.1" customHeight="1">
      <c r="B42" s="86"/>
      <c r="C42" s="87"/>
      <c r="D42" s="90"/>
      <c r="E42" s="91"/>
      <c r="F42" s="120" t="s">
        <v>50</v>
      </c>
      <c r="G42" s="121"/>
      <c r="H42" s="123"/>
      <c r="I42" s="123"/>
      <c r="J42" s="124"/>
      <c r="K42" s="123"/>
      <c r="L42" s="262">
        <f>L41+L37</f>
        <v>154262000</v>
      </c>
    </row>
    <row r="43" spans="2:12" s="66" customFormat="1" ht="14.1" customHeight="1">
      <c r="B43" s="86"/>
      <c r="C43" s="87"/>
      <c r="D43" s="85" t="s">
        <v>93</v>
      </c>
      <c r="E43" s="88">
        <f>L58</f>
        <v>36000000</v>
      </c>
      <c r="F43" s="112" t="s">
        <v>210</v>
      </c>
      <c r="G43" s="112"/>
      <c r="H43" s="112"/>
      <c r="I43" s="112"/>
      <c r="J43" s="112"/>
      <c r="K43" s="112"/>
      <c r="L43" s="113"/>
    </row>
    <row r="44" spans="2:12" s="66" customFormat="1" ht="14.1" customHeight="1">
      <c r="B44" s="86"/>
      <c r="C44" s="87"/>
      <c r="D44" s="90"/>
      <c r="E44" s="91"/>
      <c r="F44" s="115" t="s">
        <v>32</v>
      </c>
      <c r="G44" s="116">
        <v>500000</v>
      </c>
      <c r="H44" s="115" t="s">
        <v>33</v>
      </c>
      <c r="I44" s="115">
        <v>4</v>
      </c>
      <c r="J44" s="261" t="s">
        <v>215</v>
      </c>
      <c r="K44" s="117" t="s">
        <v>36</v>
      </c>
      <c r="L44" s="118">
        <f>G44*I44</f>
        <v>2000000</v>
      </c>
    </row>
    <row r="45" spans="2:12" s="66" customFormat="1" ht="13.5" customHeight="1">
      <c r="B45" s="86"/>
      <c r="C45" s="87"/>
      <c r="D45" s="90"/>
      <c r="E45" s="91"/>
      <c r="F45" s="120" t="s">
        <v>84</v>
      </c>
      <c r="G45" s="121"/>
      <c r="H45" s="122"/>
      <c r="I45" s="122"/>
      <c r="J45" s="121"/>
      <c r="K45" s="122"/>
      <c r="L45" s="262">
        <f>L44</f>
        <v>2000000</v>
      </c>
    </row>
    <row r="46" spans="2:12" s="66" customFormat="1" ht="13.5" customHeight="1">
      <c r="B46" s="86"/>
      <c r="C46" s="87"/>
      <c r="D46" s="90"/>
      <c r="E46" s="91"/>
      <c r="F46" s="112" t="s">
        <v>281</v>
      </c>
      <c r="G46" s="112"/>
      <c r="H46" s="112"/>
      <c r="I46" s="112"/>
      <c r="J46" s="112"/>
      <c r="K46" s="112"/>
      <c r="L46" s="113"/>
    </row>
    <row r="47" spans="2:12" s="66" customFormat="1" ht="13.5" customHeight="1">
      <c r="B47" s="86"/>
      <c r="C47" s="87"/>
      <c r="D47" s="90"/>
      <c r="E47" s="91"/>
      <c r="F47" s="115" t="s">
        <v>32</v>
      </c>
      <c r="G47" s="116">
        <v>3500000</v>
      </c>
      <c r="H47" s="115" t="s">
        <v>33</v>
      </c>
      <c r="I47" s="115">
        <v>4</v>
      </c>
      <c r="J47" s="261" t="s">
        <v>94</v>
      </c>
      <c r="K47" s="117" t="s">
        <v>36</v>
      </c>
      <c r="L47" s="118">
        <f>I47*G47</f>
        <v>14000000</v>
      </c>
    </row>
    <row r="48" spans="2:12" s="66" customFormat="1" ht="13.5" customHeight="1">
      <c r="B48" s="86"/>
      <c r="C48" s="87"/>
      <c r="D48" s="90"/>
      <c r="E48" s="91"/>
      <c r="F48" s="120" t="s">
        <v>84</v>
      </c>
      <c r="G48" s="121"/>
      <c r="H48" s="122"/>
      <c r="I48" s="122"/>
      <c r="J48" s="121"/>
      <c r="K48" s="122"/>
      <c r="L48" s="262">
        <f>L47</f>
        <v>14000000</v>
      </c>
    </row>
    <row r="49" spans="2:12" s="66" customFormat="1" ht="14.1" customHeight="1">
      <c r="B49" s="86"/>
      <c r="C49" s="87"/>
      <c r="D49" s="90"/>
      <c r="E49" s="91"/>
      <c r="F49" s="112" t="s">
        <v>212</v>
      </c>
      <c r="G49" s="99"/>
      <c r="H49" s="99"/>
      <c r="I49" s="99"/>
      <c r="J49" s="99"/>
      <c r="K49" s="99"/>
      <c r="L49" s="100"/>
    </row>
    <row r="50" spans="2:12" s="66" customFormat="1" ht="14.1" customHeight="1">
      <c r="B50" s="86"/>
      <c r="C50" s="87"/>
      <c r="D50" s="90"/>
      <c r="E50" s="91"/>
      <c r="F50" s="115" t="s">
        <v>32</v>
      </c>
      <c r="G50" s="116">
        <f>L50/I50</f>
        <v>833333.33333333337</v>
      </c>
      <c r="H50" s="115" t="s">
        <v>33</v>
      </c>
      <c r="I50" s="115">
        <v>12</v>
      </c>
      <c r="J50" s="115" t="s">
        <v>34</v>
      </c>
      <c r="K50" s="117" t="s">
        <v>36</v>
      </c>
      <c r="L50" s="118">
        <v>10000000</v>
      </c>
    </row>
    <row r="51" spans="2:12" s="66" customFormat="1" ht="14.1" customHeight="1">
      <c r="B51" s="86"/>
      <c r="C51" s="87"/>
      <c r="D51" s="90"/>
      <c r="E51" s="91"/>
      <c r="F51" s="120" t="s">
        <v>84</v>
      </c>
      <c r="G51" s="121"/>
      <c r="H51" s="122"/>
      <c r="I51" s="122"/>
      <c r="J51" s="121"/>
      <c r="K51" s="122"/>
      <c r="L51" s="262">
        <f>L50</f>
        <v>10000000</v>
      </c>
    </row>
    <row r="52" spans="2:12" s="66" customFormat="1" ht="14.1" customHeight="1">
      <c r="B52" s="86"/>
      <c r="C52" s="87"/>
      <c r="D52" s="90"/>
      <c r="E52" s="91"/>
      <c r="F52" s="99" t="s">
        <v>213</v>
      </c>
      <c r="G52" s="99"/>
      <c r="H52" s="99"/>
      <c r="I52" s="99"/>
      <c r="J52" s="99"/>
      <c r="K52" s="99"/>
      <c r="L52" s="100"/>
    </row>
    <row r="53" spans="2:12" s="66" customFormat="1" ht="14.1" customHeight="1">
      <c r="B53" s="86"/>
      <c r="C53" s="87"/>
      <c r="D53" s="90"/>
      <c r="E53" s="91"/>
      <c r="F53" s="115" t="s">
        <v>32</v>
      </c>
      <c r="G53" s="116">
        <v>500000</v>
      </c>
      <c r="H53" s="115" t="s">
        <v>33</v>
      </c>
      <c r="I53" s="115">
        <v>12</v>
      </c>
      <c r="J53" s="115" t="s">
        <v>34</v>
      </c>
      <c r="K53" s="117" t="s">
        <v>36</v>
      </c>
      <c r="L53" s="118">
        <f>G53*I53</f>
        <v>6000000</v>
      </c>
    </row>
    <row r="54" spans="2:12" s="66" customFormat="1" ht="14.1" customHeight="1">
      <c r="B54" s="86"/>
      <c r="C54" s="87"/>
      <c r="D54" s="90"/>
      <c r="E54" s="91"/>
      <c r="F54" s="120" t="s">
        <v>84</v>
      </c>
      <c r="G54" s="121"/>
      <c r="H54" s="122"/>
      <c r="I54" s="122"/>
      <c r="J54" s="121"/>
      <c r="K54" s="122"/>
      <c r="L54" s="262">
        <f>L53</f>
        <v>6000000</v>
      </c>
    </row>
    <row r="55" spans="2:12" s="66" customFormat="1" ht="14.1" customHeight="1">
      <c r="B55" s="86"/>
      <c r="C55" s="87"/>
      <c r="D55" s="90"/>
      <c r="E55" s="91"/>
      <c r="F55" s="99" t="s">
        <v>214</v>
      </c>
      <c r="G55" s="99"/>
      <c r="H55" s="99"/>
      <c r="I55" s="99"/>
      <c r="J55" s="99"/>
      <c r="K55" s="99"/>
      <c r="L55" s="100"/>
    </row>
    <row r="56" spans="2:12" s="66" customFormat="1" ht="14.1" customHeight="1">
      <c r="B56" s="86"/>
      <c r="C56" s="87"/>
      <c r="D56" s="90"/>
      <c r="E56" s="91"/>
      <c r="F56" s="115" t="s">
        <v>32</v>
      </c>
      <c r="G56" s="116">
        <v>1000000</v>
      </c>
      <c r="H56" s="115" t="s">
        <v>33</v>
      </c>
      <c r="I56" s="115">
        <v>4</v>
      </c>
      <c r="J56" s="115" t="s">
        <v>94</v>
      </c>
      <c r="K56" s="117" t="s">
        <v>36</v>
      </c>
      <c r="L56" s="118">
        <f>I56*G56</f>
        <v>4000000</v>
      </c>
    </row>
    <row r="57" spans="2:12" s="66" customFormat="1" ht="14.1" customHeight="1">
      <c r="B57" s="86"/>
      <c r="C57" s="87"/>
      <c r="D57" s="90"/>
      <c r="E57" s="91"/>
      <c r="F57" s="92" t="s">
        <v>84</v>
      </c>
      <c r="G57" s="53"/>
      <c r="H57" s="24"/>
      <c r="I57" s="24"/>
      <c r="J57" s="53"/>
      <c r="K57" s="24"/>
      <c r="L57" s="262">
        <f>L56</f>
        <v>4000000</v>
      </c>
    </row>
    <row r="58" spans="2:12" s="66" customFormat="1" ht="14.1" customHeight="1">
      <c r="B58" s="86"/>
      <c r="C58" s="87"/>
      <c r="D58" s="90"/>
      <c r="E58" s="91"/>
      <c r="F58" s="92" t="s">
        <v>50</v>
      </c>
      <c r="G58" s="53"/>
      <c r="H58" s="94"/>
      <c r="I58" s="94"/>
      <c r="J58" s="95"/>
      <c r="K58" s="94"/>
      <c r="L58" s="262">
        <f>L45+L48+L51+L54+L57</f>
        <v>36000000</v>
      </c>
    </row>
    <row r="59" spans="2:12" s="66" customFormat="1" ht="14.1" customHeight="1">
      <c r="B59" s="86"/>
      <c r="C59" s="85" t="s">
        <v>95</v>
      </c>
      <c r="D59" s="82"/>
      <c r="E59" s="83">
        <f>E60+E79+E82</f>
        <v>8950000</v>
      </c>
      <c r="F59" s="101"/>
      <c r="G59" s="102"/>
      <c r="H59" s="103"/>
      <c r="I59" s="103"/>
      <c r="J59" s="102"/>
      <c r="K59" s="103"/>
      <c r="L59" s="278"/>
    </row>
    <row r="60" spans="2:12" s="66" customFormat="1" ht="14.1" customHeight="1">
      <c r="B60" s="86"/>
      <c r="C60" s="38"/>
      <c r="D60" s="38" t="s">
        <v>96</v>
      </c>
      <c r="E60" s="88">
        <f>L78</f>
        <v>8000000</v>
      </c>
      <c r="F60" s="104" t="s">
        <v>97</v>
      </c>
      <c r="G60" s="46"/>
      <c r="H60" s="46"/>
      <c r="I60" s="46"/>
      <c r="J60" s="46"/>
      <c r="K60" s="46"/>
      <c r="L60" s="113"/>
    </row>
    <row r="61" spans="2:12" s="66" customFormat="1" ht="14.1" customHeight="1">
      <c r="B61" s="86"/>
      <c r="C61" s="105"/>
      <c r="D61" s="38"/>
      <c r="E61" s="97"/>
      <c r="F61" s="31" t="s">
        <v>32</v>
      </c>
      <c r="G61" s="98">
        <v>200000</v>
      </c>
      <c r="H61" s="31" t="s">
        <v>33</v>
      </c>
      <c r="I61" s="31">
        <v>4</v>
      </c>
      <c r="J61" s="31" t="s">
        <v>46</v>
      </c>
      <c r="K61" s="32" t="s">
        <v>36</v>
      </c>
      <c r="L61" s="118">
        <f>I61*G61</f>
        <v>800000</v>
      </c>
    </row>
    <row r="62" spans="2:12" s="66" customFormat="1" ht="14.1" customHeight="1">
      <c r="B62" s="86"/>
      <c r="C62" s="105"/>
      <c r="D62" s="38"/>
      <c r="E62" s="97"/>
      <c r="F62" s="92" t="s">
        <v>84</v>
      </c>
      <c r="G62" s="53"/>
      <c r="H62" s="24"/>
      <c r="I62" s="24"/>
      <c r="J62" s="53"/>
      <c r="K62" s="24"/>
      <c r="L62" s="262">
        <f>L61</f>
        <v>800000</v>
      </c>
    </row>
    <row r="63" spans="2:12" s="66" customFormat="1" ht="14.1" customHeight="1">
      <c r="B63" s="86"/>
      <c r="C63" s="105"/>
      <c r="D63" s="38"/>
      <c r="E63" s="97"/>
      <c r="F63" s="104" t="s">
        <v>98</v>
      </c>
      <c r="G63" s="46"/>
      <c r="H63" s="46"/>
      <c r="I63" s="46"/>
      <c r="J63" s="46"/>
      <c r="K63" s="46"/>
      <c r="L63" s="113"/>
    </row>
    <row r="64" spans="2:12" s="66" customFormat="1" ht="14.1" customHeight="1">
      <c r="B64" s="86"/>
      <c r="C64" s="105"/>
      <c r="D64" s="38"/>
      <c r="E64" s="97"/>
      <c r="F64" s="31" t="s">
        <v>32</v>
      </c>
      <c r="G64" s="98">
        <f>L64/I64</f>
        <v>250000</v>
      </c>
      <c r="H64" s="31" t="s">
        <v>33</v>
      </c>
      <c r="I64" s="31">
        <v>12</v>
      </c>
      <c r="J64" s="31" t="s">
        <v>34</v>
      </c>
      <c r="K64" s="32" t="s">
        <v>36</v>
      </c>
      <c r="L64" s="118">
        <v>3000000</v>
      </c>
    </row>
    <row r="65" spans="2:12" s="66" customFormat="1" ht="14.1" customHeight="1">
      <c r="B65" s="86"/>
      <c r="C65" s="105"/>
      <c r="D65" s="38"/>
      <c r="E65" s="97"/>
      <c r="F65" s="92" t="s">
        <v>84</v>
      </c>
      <c r="G65" s="53"/>
      <c r="H65" s="24"/>
      <c r="I65" s="24"/>
      <c r="J65" s="53"/>
      <c r="K65" s="24"/>
      <c r="L65" s="262">
        <f>L64</f>
        <v>3000000</v>
      </c>
    </row>
    <row r="66" spans="2:12" s="66" customFormat="1" ht="14.1" customHeight="1">
      <c r="B66" s="86"/>
      <c r="C66" s="105"/>
      <c r="D66" s="38"/>
      <c r="E66" s="97"/>
      <c r="F66" s="106" t="s">
        <v>99</v>
      </c>
      <c r="G66" s="99"/>
      <c r="H66" s="99"/>
      <c r="I66" s="99"/>
      <c r="J66" s="99"/>
      <c r="K66" s="99"/>
      <c r="L66" s="100"/>
    </row>
    <row r="67" spans="2:12" s="66" customFormat="1" ht="14.1" customHeight="1">
      <c r="B67" s="86"/>
      <c r="C67" s="105"/>
      <c r="D67" s="38"/>
      <c r="E67" s="97"/>
      <c r="F67" s="31" t="s">
        <v>32</v>
      </c>
      <c r="G67" s="98">
        <v>50000</v>
      </c>
      <c r="H67" s="31" t="s">
        <v>33</v>
      </c>
      <c r="I67" s="31">
        <v>4</v>
      </c>
      <c r="J67" s="31" t="s">
        <v>46</v>
      </c>
      <c r="K67" s="32" t="s">
        <v>36</v>
      </c>
      <c r="L67" s="118">
        <f>I67*G67</f>
        <v>200000</v>
      </c>
    </row>
    <row r="68" spans="2:12" s="66" customFormat="1" ht="14.1" customHeight="1">
      <c r="B68" s="86"/>
      <c r="C68" s="105"/>
      <c r="D68" s="38"/>
      <c r="E68" s="97"/>
      <c r="F68" s="92" t="s">
        <v>84</v>
      </c>
      <c r="G68" s="53"/>
      <c r="H68" s="24"/>
      <c r="I68" s="24"/>
      <c r="J68" s="53"/>
      <c r="K68" s="24"/>
      <c r="L68" s="262">
        <f>L67</f>
        <v>200000</v>
      </c>
    </row>
    <row r="69" spans="2:12" s="66" customFormat="1" ht="14.1" customHeight="1">
      <c r="B69" s="86"/>
      <c r="C69" s="105"/>
      <c r="D69" s="38"/>
      <c r="E69" s="97"/>
      <c r="F69" s="104" t="s">
        <v>100</v>
      </c>
      <c r="G69" s="46"/>
      <c r="H69" s="46"/>
      <c r="I69" s="46"/>
      <c r="J69" s="46"/>
      <c r="K69" s="46"/>
      <c r="L69" s="113"/>
    </row>
    <row r="70" spans="2:12" s="66" customFormat="1" ht="14.1" customHeight="1">
      <c r="B70" s="86"/>
      <c r="C70" s="105"/>
      <c r="D70" s="38"/>
      <c r="E70" s="97"/>
      <c r="F70" s="31" t="s">
        <v>32</v>
      </c>
      <c r="G70" s="98">
        <v>750000</v>
      </c>
      <c r="H70" s="31" t="s">
        <v>33</v>
      </c>
      <c r="I70" s="31">
        <v>4</v>
      </c>
      <c r="J70" s="31" t="s">
        <v>46</v>
      </c>
      <c r="K70" s="32" t="s">
        <v>36</v>
      </c>
      <c r="L70" s="118">
        <f>I70*G70</f>
        <v>3000000</v>
      </c>
    </row>
    <row r="71" spans="2:12" s="66" customFormat="1" ht="14.1" customHeight="1">
      <c r="B71" s="86"/>
      <c r="C71" s="105"/>
      <c r="D71" s="38"/>
      <c r="E71" s="97"/>
      <c r="F71" s="92" t="s">
        <v>84</v>
      </c>
      <c r="G71" s="53"/>
      <c r="H71" s="24"/>
      <c r="I71" s="24"/>
      <c r="J71" s="53"/>
      <c r="K71" s="24"/>
      <c r="L71" s="262">
        <f>L70</f>
        <v>3000000</v>
      </c>
    </row>
    <row r="72" spans="2:12" s="66" customFormat="1" ht="14.1" customHeight="1">
      <c r="B72" s="86"/>
      <c r="C72" s="105"/>
      <c r="D72" s="38"/>
      <c r="E72" s="97"/>
      <c r="F72" s="106" t="s">
        <v>228</v>
      </c>
      <c r="G72" s="99"/>
      <c r="H72" s="99"/>
      <c r="I72" s="99"/>
      <c r="J72" s="99"/>
      <c r="K72" s="99"/>
      <c r="L72" s="100"/>
    </row>
    <row r="73" spans="2:12" s="66" customFormat="1" ht="14.1" customHeight="1">
      <c r="B73" s="86"/>
      <c r="C73" s="105"/>
      <c r="D73" s="38"/>
      <c r="E73" s="97"/>
      <c r="F73" s="31" t="s">
        <v>32</v>
      </c>
      <c r="G73" s="98">
        <v>90000</v>
      </c>
      <c r="H73" s="31" t="s">
        <v>33</v>
      </c>
      <c r="I73" s="31">
        <v>4</v>
      </c>
      <c r="J73" s="31" t="s">
        <v>46</v>
      </c>
      <c r="K73" s="32" t="s">
        <v>36</v>
      </c>
      <c r="L73" s="118">
        <f>G73*I73</f>
        <v>360000</v>
      </c>
    </row>
    <row r="74" spans="2:12" s="66" customFormat="1" ht="14.1" customHeight="1">
      <c r="B74" s="86"/>
      <c r="C74" s="105"/>
      <c r="D74" s="38"/>
      <c r="E74" s="97"/>
      <c r="F74" s="92" t="s">
        <v>84</v>
      </c>
      <c r="G74" s="53"/>
      <c r="H74" s="24"/>
      <c r="I74" s="24"/>
      <c r="J74" s="53"/>
      <c r="K74" s="24"/>
      <c r="L74" s="262">
        <f>L73</f>
        <v>360000</v>
      </c>
    </row>
    <row r="75" spans="2:12" s="66" customFormat="1" ht="14.1" customHeight="1">
      <c r="B75" s="86"/>
      <c r="C75" s="105"/>
      <c r="D75" s="38"/>
      <c r="E75" s="97"/>
      <c r="F75" s="106" t="s">
        <v>229</v>
      </c>
      <c r="G75" s="99"/>
      <c r="H75" s="99"/>
      <c r="I75" s="99"/>
      <c r="J75" s="99"/>
      <c r="K75" s="99"/>
      <c r="L75" s="100"/>
    </row>
    <row r="76" spans="2:12" s="66" customFormat="1" ht="14.1" customHeight="1">
      <c r="B76" s="86"/>
      <c r="C76" s="105"/>
      <c r="D76" s="38"/>
      <c r="E76" s="97"/>
      <c r="F76" s="31" t="s">
        <v>32</v>
      </c>
      <c r="G76" s="98">
        <v>80000</v>
      </c>
      <c r="H76" s="31" t="s">
        <v>33</v>
      </c>
      <c r="I76" s="31">
        <v>8</v>
      </c>
      <c r="J76" s="240" t="s">
        <v>225</v>
      </c>
      <c r="K76" s="32" t="s">
        <v>36</v>
      </c>
      <c r="L76" s="118">
        <f>I76*G76</f>
        <v>640000</v>
      </c>
    </row>
    <row r="77" spans="2:12" s="66" customFormat="1" ht="14.1" customHeight="1">
      <c r="B77" s="86"/>
      <c r="C77" s="105"/>
      <c r="D77" s="38"/>
      <c r="E77" s="97"/>
      <c r="F77" s="92" t="s">
        <v>84</v>
      </c>
      <c r="G77" s="53"/>
      <c r="H77" s="24"/>
      <c r="I77" s="24"/>
      <c r="J77" s="53"/>
      <c r="K77" s="24"/>
      <c r="L77" s="262">
        <f>L76</f>
        <v>640000</v>
      </c>
    </row>
    <row r="78" spans="2:12" s="66" customFormat="1" ht="14.1" customHeight="1">
      <c r="B78" s="86"/>
      <c r="C78" s="105"/>
      <c r="D78" s="35"/>
      <c r="E78" s="107"/>
      <c r="F78" s="92" t="s">
        <v>50</v>
      </c>
      <c r="G78" s="53"/>
      <c r="H78" s="94"/>
      <c r="I78" s="94"/>
      <c r="J78" s="95"/>
      <c r="K78" s="94"/>
      <c r="L78" s="262">
        <f>L62+L65+L68+L71+L74+L77</f>
        <v>8000000</v>
      </c>
    </row>
    <row r="79" spans="2:12" s="66" customFormat="1" ht="14.1" hidden="1" customHeight="1">
      <c r="B79" s="86"/>
      <c r="C79" s="87"/>
      <c r="D79" s="38" t="s">
        <v>101</v>
      </c>
      <c r="E79" s="97">
        <f>L81</f>
        <v>0</v>
      </c>
      <c r="F79" s="96" t="s">
        <v>102</v>
      </c>
      <c r="G79" s="96"/>
      <c r="H79" s="96"/>
      <c r="I79" s="96"/>
      <c r="J79" s="96"/>
      <c r="K79" s="96"/>
      <c r="L79" s="100"/>
    </row>
    <row r="80" spans="2:12" s="66" customFormat="1" ht="14.1" hidden="1" customHeight="1">
      <c r="B80" s="86"/>
      <c r="C80" s="87"/>
      <c r="D80" s="90"/>
      <c r="E80" s="97"/>
      <c r="F80" s="31" t="s">
        <v>32</v>
      </c>
      <c r="G80" s="98">
        <v>0</v>
      </c>
      <c r="H80" s="31" t="s">
        <v>33</v>
      </c>
      <c r="I80" s="31">
        <v>12</v>
      </c>
      <c r="J80" s="31" t="s">
        <v>34</v>
      </c>
      <c r="K80" s="32" t="s">
        <v>36</v>
      </c>
      <c r="L80" s="118">
        <f>I80*G80</f>
        <v>0</v>
      </c>
    </row>
    <row r="81" spans="2:12" s="66" customFormat="1" ht="14.1" hidden="1" customHeight="1">
      <c r="B81" s="86"/>
      <c r="C81" s="87"/>
      <c r="D81" s="90"/>
      <c r="E81" s="107"/>
      <c r="F81" s="92" t="s">
        <v>50</v>
      </c>
      <c r="G81" s="53"/>
      <c r="H81" s="24"/>
      <c r="I81" s="24"/>
      <c r="J81" s="53"/>
      <c r="K81" s="24"/>
      <c r="L81" s="262">
        <f>L80</f>
        <v>0</v>
      </c>
    </row>
    <row r="82" spans="2:12" s="66" customFormat="1" ht="14.1" customHeight="1">
      <c r="B82" s="86"/>
      <c r="C82" s="87"/>
      <c r="D82" s="85" t="s">
        <v>103</v>
      </c>
      <c r="E82" s="97">
        <f>L88</f>
        <v>950000</v>
      </c>
      <c r="F82" s="96" t="s">
        <v>104</v>
      </c>
      <c r="G82" s="96"/>
      <c r="H82" s="96"/>
      <c r="I82" s="96"/>
      <c r="J82" s="96"/>
      <c r="K82" s="96"/>
      <c r="L82" s="100"/>
    </row>
    <row r="83" spans="2:12" s="66" customFormat="1" ht="14.1" customHeight="1">
      <c r="B83" s="86"/>
      <c r="C83" s="87"/>
      <c r="D83" s="90"/>
      <c r="E83" s="91"/>
      <c r="F83" s="31" t="s">
        <v>32</v>
      </c>
      <c r="G83" s="98">
        <v>350000</v>
      </c>
      <c r="H83" s="31" t="s">
        <v>33</v>
      </c>
      <c r="I83" s="31">
        <v>1</v>
      </c>
      <c r="J83" s="31" t="s">
        <v>94</v>
      </c>
      <c r="K83" s="32" t="s">
        <v>36</v>
      </c>
      <c r="L83" s="118">
        <f>I83*G83</f>
        <v>350000</v>
      </c>
    </row>
    <row r="84" spans="2:12" s="66" customFormat="1" ht="14.1" customHeight="1">
      <c r="B84" s="86"/>
      <c r="C84" s="87"/>
      <c r="D84" s="90"/>
      <c r="E84" s="91"/>
      <c r="F84" s="92" t="s">
        <v>84</v>
      </c>
      <c r="G84" s="53"/>
      <c r="H84" s="24"/>
      <c r="I84" s="24"/>
      <c r="J84" s="53"/>
      <c r="K84" s="24"/>
      <c r="L84" s="262">
        <f>L83</f>
        <v>350000</v>
      </c>
    </row>
    <row r="85" spans="2:12" s="66" customFormat="1" ht="14.1" customHeight="1">
      <c r="B85" s="86"/>
      <c r="C85" s="87"/>
      <c r="D85" s="90"/>
      <c r="E85" s="91"/>
      <c r="F85" s="96" t="s">
        <v>105</v>
      </c>
      <c r="G85" s="96"/>
      <c r="H85" s="96"/>
      <c r="I85" s="96"/>
      <c r="J85" s="96"/>
      <c r="K85" s="96"/>
      <c r="L85" s="100"/>
    </row>
    <row r="86" spans="2:12" s="66" customFormat="1" ht="14.1" customHeight="1">
      <c r="B86" s="86"/>
      <c r="C86" s="87"/>
      <c r="D86" s="90"/>
      <c r="E86" s="91"/>
      <c r="F86" s="31" t="s">
        <v>32</v>
      </c>
      <c r="G86" s="98">
        <v>300000</v>
      </c>
      <c r="H86" s="31" t="s">
        <v>33</v>
      </c>
      <c r="I86" s="31">
        <v>2</v>
      </c>
      <c r="J86" s="31" t="s">
        <v>94</v>
      </c>
      <c r="K86" s="32" t="s">
        <v>36</v>
      </c>
      <c r="L86" s="118">
        <f>I86*G86</f>
        <v>600000</v>
      </c>
    </row>
    <row r="87" spans="2:12" s="66" customFormat="1" ht="14.1" customHeight="1">
      <c r="B87" s="86"/>
      <c r="C87" s="87"/>
      <c r="D87" s="90"/>
      <c r="E87" s="91"/>
      <c r="F87" s="92" t="s">
        <v>84</v>
      </c>
      <c r="G87" s="53"/>
      <c r="H87" s="24"/>
      <c r="I87" s="24"/>
      <c r="J87" s="53"/>
      <c r="K87" s="24"/>
      <c r="L87" s="262">
        <f>L86</f>
        <v>600000</v>
      </c>
    </row>
    <row r="88" spans="2:12" s="66" customFormat="1" ht="14.1" customHeight="1">
      <c r="B88" s="86"/>
      <c r="C88" s="108"/>
      <c r="D88" s="108"/>
      <c r="E88" s="109"/>
      <c r="F88" s="92" t="s">
        <v>50</v>
      </c>
      <c r="G88" s="53"/>
      <c r="H88" s="94"/>
      <c r="I88" s="94"/>
      <c r="J88" s="95"/>
      <c r="K88" s="94"/>
      <c r="L88" s="262">
        <f>L87+L84</f>
        <v>950000</v>
      </c>
    </row>
    <row r="89" spans="2:12" s="66" customFormat="1" ht="14.1" customHeight="1">
      <c r="B89" s="86"/>
      <c r="C89" s="85" t="s">
        <v>106</v>
      </c>
      <c r="D89" s="36"/>
      <c r="E89" s="83">
        <f>E90+E93+E112+E125+E149+E141+E153</f>
        <v>417840000</v>
      </c>
      <c r="F89" s="92"/>
      <c r="G89" s="53"/>
      <c r="H89" s="53"/>
      <c r="I89" s="53"/>
      <c r="J89" s="53"/>
      <c r="K89" s="53"/>
      <c r="L89" s="131"/>
    </row>
    <row r="90" spans="2:12" s="66" customFormat="1" ht="14.1" customHeight="1">
      <c r="B90" s="86"/>
      <c r="C90" s="38"/>
      <c r="D90" s="85" t="s">
        <v>107</v>
      </c>
      <c r="E90" s="97">
        <f>L92</f>
        <v>8000000</v>
      </c>
      <c r="F90" s="96" t="s">
        <v>108</v>
      </c>
      <c r="G90" s="96"/>
      <c r="H90" s="96"/>
      <c r="I90" s="96"/>
      <c r="J90" s="96"/>
      <c r="K90" s="96"/>
      <c r="L90" s="100"/>
    </row>
    <row r="91" spans="2:12" s="66" customFormat="1" ht="14.1" customHeight="1">
      <c r="B91" s="86"/>
      <c r="C91" s="38"/>
      <c r="D91" s="38"/>
      <c r="E91" s="97"/>
      <c r="F91" s="31" t="s">
        <v>32</v>
      </c>
      <c r="G91" s="98">
        <f>L91/I91</f>
        <v>666666.66666666663</v>
      </c>
      <c r="H91" s="31" t="s">
        <v>33</v>
      </c>
      <c r="I91" s="31">
        <v>12</v>
      </c>
      <c r="J91" s="31" t="s">
        <v>94</v>
      </c>
      <c r="K91" s="32" t="s">
        <v>36</v>
      </c>
      <c r="L91" s="118">
        <v>8000000</v>
      </c>
    </row>
    <row r="92" spans="2:12" s="66" customFormat="1" ht="14.1" customHeight="1">
      <c r="B92" s="86"/>
      <c r="C92" s="38"/>
      <c r="D92" s="35"/>
      <c r="E92" s="107"/>
      <c r="F92" s="92" t="s">
        <v>84</v>
      </c>
      <c r="G92" s="53"/>
      <c r="H92" s="24"/>
      <c r="I92" s="24"/>
      <c r="J92" s="53"/>
      <c r="K92" s="24"/>
      <c r="L92" s="262">
        <f>L91</f>
        <v>8000000</v>
      </c>
    </row>
    <row r="93" spans="2:12" s="66" customFormat="1" ht="14.1" customHeight="1">
      <c r="B93" s="86"/>
      <c r="C93" s="90"/>
      <c r="D93" s="330" t="s">
        <v>109</v>
      </c>
      <c r="E93" s="110">
        <f>L111</f>
        <v>31000000</v>
      </c>
      <c r="F93" s="111" t="s">
        <v>110</v>
      </c>
      <c r="G93" s="112"/>
      <c r="H93" s="112"/>
      <c r="I93" s="112"/>
      <c r="J93" s="112"/>
      <c r="K93" s="112"/>
      <c r="L93" s="113"/>
    </row>
    <row r="94" spans="2:12" s="66" customFormat="1" ht="14.1" customHeight="1">
      <c r="B94" s="86"/>
      <c r="C94" s="90"/>
      <c r="D94" s="330"/>
      <c r="E94" s="114"/>
      <c r="F94" s="115" t="s">
        <v>32</v>
      </c>
      <c r="G94" s="116">
        <f>L94/I94</f>
        <v>833333.33333333337</v>
      </c>
      <c r="H94" s="115" t="s">
        <v>33</v>
      </c>
      <c r="I94" s="115">
        <v>12</v>
      </c>
      <c r="J94" s="115" t="s">
        <v>34</v>
      </c>
      <c r="K94" s="117" t="s">
        <v>36</v>
      </c>
      <c r="L94" s="118">
        <v>10000000</v>
      </c>
    </row>
    <row r="95" spans="2:12" s="66" customFormat="1" ht="14.1" customHeight="1">
      <c r="B95" s="86"/>
      <c r="C95" s="90"/>
      <c r="D95" s="119"/>
      <c r="E95" s="114"/>
      <c r="F95" s="120" t="s">
        <v>84</v>
      </c>
      <c r="G95" s="121"/>
      <c r="H95" s="122"/>
      <c r="I95" s="122"/>
      <c r="J95" s="121"/>
      <c r="K95" s="122"/>
      <c r="L95" s="262">
        <f>L94</f>
        <v>10000000</v>
      </c>
    </row>
    <row r="96" spans="2:12" s="66" customFormat="1" ht="14.1" customHeight="1">
      <c r="B96" s="86"/>
      <c r="C96" s="90"/>
      <c r="D96" s="119"/>
      <c r="E96" s="114"/>
      <c r="F96" s="111" t="s">
        <v>111</v>
      </c>
      <c r="G96" s="112"/>
      <c r="H96" s="112"/>
      <c r="I96" s="112"/>
      <c r="J96" s="112"/>
      <c r="K96" s="112"/>
      <c r="L96" s="113"/>
    </row>
    <row r="97" spans="2:12" s="66" customFormat="1" ht="14.1" customHeight="1">
      <c r="B97" s="86"/>
      <c r="C97" s="90"/>
      <c r="D97" s="119"/>
      <c r="E97" s="114"/>
      <c r="F97" s="115" t="s">
        <v>32</v>
      </c>
      <c r="G97" s="116">
        <v>450000</v>
      </c>
      <c r="H97" s="115" t="s">
        <v>33</v>
      </c>
      <c r="I97" s="115">
        <v>12</v>
      </c>
      <c r="J97" s="115" t="s">
        <v>34</v>
      </c>
      <c r="K97" s="117" t="s">
        <v>36</v>
      </c>
      <c r="L97" s="118">
        <f>I97*G97</f>
        <v>5400000</v>
      </c>
    </row>
    <row r="98" spans="2:12" s="66" customFormat="1" ht="14.1" customHeight="1">
      <c r="B98" s="86"/>
      <c r="C98" s="90"/>
      <c r="D98" s="119"/>
      <c r="E98" s="114"/>
      <c r="F98" s="120" t="s">
        <v>84</v>
      </c>
      <c r="G98" s="121"/>
      <c r="H98" s="122"/>
      <c r="I98" s="122"/>
      <c r="J98" s="121"/>
      <c r="K98" s="122"/>
      <c r="L98" s="262">
        <f>L97</f>
        <v>5400000</v>
      </c>
    </row>
    <row r="99" spans="2:12" s="66" customFormat="1" ht="14.1" customHeight="1">
      <c r="B99" s="86"/>
      <c r="C99" s="90"/>
      <c r="D99" s="119"/>
      <c r="E99" s="114"/>
      <c r="F99" s="111" t="s">
        <v>112</v>
      </c>
      <c r="G99" s="99"/>
      <c r="H99" s="99"/>
      <c r="I99" s="99"/>
      <c r="J99" s="99"/>
      <c r="K99" s="99"/>
      <c r="L99" s="100"/>
    </row>
    <row r="100" spans="2:12" s="66" customFormat="1" ht="14.1" customHeight="1">
      <c r="B100" s="86"/>
      <c r="C100" s="90"/>
      <c r="D100" s="119"/>
      <c r="E100" s="114"/>
      <c r="F100" s="115" t="s">
        <v>32</v>
      </c>
      <c r="G100" s="116">
        <v>300000</v>
      </c>
      <c r="H100" s="115" t="s">
        <v>33</v>
      </c>
      <c r="I100" s="115">
        <v>4</v>
      </c>
      <c r="J100" s="115" t="s">
        <v>94</v>
      </c>
      <c r="K100" s="117" t="s">
        <v>36</v>
      </c>
      <c r="L100" s="118">
        <v>1200000</v>
      </c>
    </row>
    <row r="101" spans="2:12" s="66" customFormat="1" ht="14.1" customHeight="1">
      <c r="B101" s="86"/>
      <c r="C101" s="90"/>
      <c r="D101" s="119"/>
      <c r="E101" s="114"/>
      <c r="F101" s="120" t="s">
        <v>84</v>
      </c>
      <c r="G101" s="121"/>
      <c r="H101" s="122"/>
      <c r="I101" s="122"/>
      <c r="J101" s="121"/>
      <c r="K101" s="122"/>
      <c r="L101" s="262">
        <f>L100</f>
        <v>1200000</v>
      </c>
    </row>
    <row r="102" spans="2:12" s="66" customFormat="1" ht="14.1" customHeight="1">
      <c r="B102" s="86"/>
      <c r="C102" s="90"/>
      <c r="D102" s="119"/>
      <c r="E102" s="114"/>
      <c r="F102" s="111" t="s">
        <v>113</v>
      </c>
      <c r="G102" s="112"/>
      <c r="H102" s="112"/>
      <c r="I102" s="112"/>
      <c r="J102" s="112"/>
      <c r="K102" s="112"/>
      <c r="L102" s="113"/>
    </row>
    <row r="103" spans="2:12" s="66" customFormat="1" ht="14.1" customHeight="1">
      <c r="B103" s="86"/>
      <c r="C103" s="90"/>
      <c r="D103" s="119"/>
      <c r="E103" s="114"/>
      <c r="F103" s="115" t="s">
        <v>32</v>
      </c>
      <c r="G103" s="116">
        <v>200000</v>
      </c>
      <c r="H103" s="115" t="s">
        <v>33</v>
      </c>
      <c r="I103" s="115">
        <v>12</v>
      </c>
      <c r="J103" s="115" t="s">
        <v>34</v>
      </c>
      <c r="K103" s="117" t="s">
        <v>36</v>
      </c>
      <c r="L103" s="118">
        <f>I103*G103</f>
        <v>2400000</v>
      </c>
    </row>
    <row r="104" spans="2:12" s="66" customFormat="1" ht="14.1" customHeight="1">
      <c r="B104" s="86"/>
      <c r="C104" s="90"/>
      <c r="D104" s="119"/>
      <c r="E104" s="114"/>
      <c r="F104" s="120" t="s">
        <v>84</v>
      </c>
      <c r="G104" s="121"/>
      <c r="H104" s="122"/>
      <c r="I104" s="122"/>
      <c r="J104" s="121"/>
      <c r="K104" s="122"/>
      <c r="L104" s="262">
        <f>L103</f>
        <v>2400000</v>
      </c>
    </row>
    <row r="105" spans="2:12" s="66" customFormat="1" ht="14.1" customHeight="1">
      <c r="B105" s="86"/>
      <c r="C105" s="90"/>
      <c r="D105" s="119"/>
      <c r="E105" s="114"/>
      <c r="F105" s="111" t="s">
        <v>114</v>
      </c>
      <c r="G105" s="99"/>
      <c r="H105" s="99"/>
      <c r="I105" s="99"/>
      <c r="J105" s="99"/>
      <c r="K105" s="99"/>
      <c r="L105" s="100"/>
    </row>
    <row r="106" spans="2:12" s="66" customFormat="1" ht="14.1" customHeight="1">
      <c r="B106" s="86"/>
      <c r="C106" s="90"/>
      <c r="D106" s="119"/>
      <c r="E106" s="114"/>
      <c r="F106" s="115" t="s">
        <v>32</v>
      </c>
      <c r="G106" s="116">
        <v>400000</v>
      </c>
      <c r="H106" s="115" t="s">
        <v>33</v>
      </c>
      <c r="I106" s="115">
        <v>12</v>
      </c>
      <c r="J106" s="115" t="s">
        <v>34</v>
      </c>
      <c r="K106" s="117" t="s">
        <v>36</v>
      </c>
      <c r="L106" s="118">
        <f>I106*G106</f>
        <v>4800000</v>
      </c>
    </row>
    <row r="107" spans="2:12" s="66" customFormat="1" ht="14.1" customHeight="1">
      <c r="B107" s="86"/>
      <c r="C107" s="90"/>
      <c r="D107" s="119"/>
      <c r="E107" s="114"/>
      <c r="F107" s="120" t="s">
        <v>84</v>
      </c>
      <c r="G107" s="121"/>
      <c r="H107" s="122"/>
      <c r="I107" s="122"/>
      <c r="J107" s="121"/>
      <c r="K107" s="122"/>
      <c r="L107" s="262">
        <f>L106</f>
        <v>4800000</v>
      </c>
    </row>
    <row r="108" spans="2:12" s="66" customFormat="1" ht="14.1" customHeight="1">
      <c r="B108" s="86"/>
      <c r="C108" s="90"/>
      <c r="D108" s="119"/>
      <c r="E108" s="114"/>
      <c r="F108" s="111" t="s">
        <v>115</v>
      </c>
      <c r="G108" s="99"/>
      <c r="H108" s="99"/>
      <c r="I108" s="99"/>
      <c r="J108" s="99"/>
      <c r="K108" s="99"/>
      <c r="L108" s="100"/>
    </row>
    <row r="109" spans="2:12" s="66" customFormat="1" ht="14.1" customHeight="1">
      <c r="B109" s="86"/>
      <c r="C109" s="90"/>
      <c r="D109" s="119"/>
      <c r="E109" s="114"/>
      <c r="F109" s="115" t="s">
        <v>32</v>
      </c>
      <c r="G109" s="116">
        <v>600000</v>
      </c>
      <c r="H109" s="115" t="s">
        <v>33</v>
      </c>
      <c r="I109" s="115">
        <v>12</v>
      </c>
      <c r="J109" s="115" t="s">
        <v>34</v>
      </c>
      <c r="K109" s="117" t="s">
        <v>36</v>
      </c>
      <c r="L109" s="118">
        <f>I109*G109</f>
        <v>7200000</v>
      </c>
    </row>
    <row r="110" spans="2:12" s="66" customFormat="1" ht="14.1" customHeight="1">
      <c r="B110" s="86"/>
      <c r="C110" s="90"/>
      <c r="D110" s="119"/>
      <c r="E110" s="114"/>
      <c r="F110" s="120" t="s">
        <v>84</v>
      </c>
      <c r="G110" s="121"/>
      <c r="H110" s="122"/>
      <c r="I110" s="122"/>
      <c r="J110" s="121"/>
      <c r="K110" s="122"/>
      <c r="L110" s="262">
        <f>L109</f>
        <v>7200000</v>
      </c>
    </row>
    <row r="111" spans="2:12" s="66" customFormat="1" ht="14.1" customHeight="1">
      <c r="B111" s="86"/>
      <c r="C111" s="90"/>
      <c r="D111" s="119"/>
      <c r="E111" s="114"/>
      <c r="F111" s="120" t="s">
        <v>50</v>
      </c>
      <c r="G111" s="121"/>
      <c r="H111" s="123"/>
      <c r="I111" s="123"/>
      <c r="J111" s="124"/>
      <c r="K111" s="123"/>
      <c r="L111" s="262">
        <f>L110+L107+L101+L98+L95+L104</f>
        <v>31000000</v>
      </c>
    </row>
    <row r="112" spans="2:12" s="66" customFormat="1" ht="14.1" customHeight="1">
      <c r="B112" s="86"/>
      <c r="C112" s="90"/>
      <c r="D112" s="125" t="s">
        <v>116</v>
      </c>
      <c r="E112" s="88">
        <f>L124</f>
        <v>36000000</v>
      </c>
      <c r="F112" s="104" t="s">
        <v>117</v>
      </c>
      <c r="G112" s="46"/>
      <c r="H112" s="46"/>
      <c r="I112" s="46"/>
      <c r="J112" s="46"/>
      <c r="K112" s="46"/>
      <c r="L112" s="113"/>
    </row>
    <row r="113" spans="2:12" s="66" customFormat="1" ht="14.1" customHeight="1">
      <c r="B113" s="86"/>
      <c r="C113" s="90"/>
      <c r="D113" s="87"/>
      <c r="E113" s="91"/>
      <c r="F113" s="31" t="s">
        <v>32</v>
      </c>
      <c r="G113" s="98">
        <v>300000</v>
      </c>
      <c r="H113" s="31" t="s">
        <v>33</v>
      </c>
      <c r="I113" s="31">
        <v>12</v>
      </c>
      <c r="J113" s="31" t="s">
        <v>34</v>
      </c>
      <c r="K113" s="32" t="s">
        <v>36</v>
      </c>
      <c r="L113" s="118">
        <f>I113*G113</f>
        <v>3600000</v>
      </c>
    </row>
    <row r="114" spans="2:12" s="66" customFormat="1" ht="14.1" customHeight="1">
      <c r="B114" s="86"/>
      <c r="C114" s="90"/>
      <c r="D114" s="87"/>
      <c r="E114" s="91"/>
      <c r="F114" s="92" t="s">
        <v>84</v>
      </c>
      <c r="G114" s="53"/>
      <c r="H114" s="24"/>
      <c r="I114" s="24"/>
      <c r="J114" s="53"/>
      <c r="K114" s="24"/>
      <c r="L114" s="262">
        <f>L113</f>
        <v>3600000</v>
      </c>
    </row>
    <row r="115" spans="2:12" s="66" customFormat="1" ht="14.1" customHeight="1">
      <c r="B115" s="86"/>
      <c r="C115" s="90"/>
      <c r="D115" s="87"/>
      <c r="E115" s="91"/>
      <c r="F115" s="104" t="s">
        <v>118</v>
      </c>
      <c r="G115" s="46"/>
      <c r="H115" s="46"/>
      <c r="I115" s="46"/>
      <c r="J115" s="46"/>
      <c r="K115" s="46"/>
      <c r="L115" s="113"/>
    </row>
    <row r="116" spans="2:12" s="66" customFormat="1" ht="14.1" customHeight="1">
      <c r="B116" s="86"/>
      <c r="C116" s="90"/>
      <c r="D116" s="87"/>
      <c r="E116" s="91"/>
      <c r="F116" s="31" t="s">
        <v>32</v>
      </c>
      <c r="G116" s="98">
        <v>100000</v>
      </c>
      <c r="H116" s="31" t="s">
        <v>33</v>
      </c>
      <c r="I116" s="31">
        <v>12</v>
      </c>
      <c r="J116" s="31" t="s">
        <v>34</v>
      </c>
      <c r="K116" s="32" t="s">
        <v>36</v>
      </c>
      <c r="L116" s="118">
        <f>I116*G116</f>
        <v>1200000</v>
      </c>
    </row>
    <row r="117" spans="2:12" s="66" customFormat="1" ht="14.1" customHeight="1">
      <c r="B117" s="86"/>
      <c r="C117" s="90"/>
      <c r="D117" s="87"/>
      <c r="E117" s="91"/>
      <c r="F117" s="92" t="s">
        <v>84</v>
      </c>
      <c r="G117" s="53"/>
      <c r="H117" s="24"/>
      <c r="I117" s="24"/>
      <c r="J117" s="53"/>
      <c r="K117" s="24"/>
      <c r="L117" s="262">
        <f>L116</f>
        <v>1200000</v>
      </c>
    </row>
    <row r="118" spans="2:12" s="66" customFormat="1" ht="14.1" customHeight="1">
      <c r="B118" s="86"/>
      <c r="C118" s="90"/>
      <c r="D118" s="87"/>
      <c r="E118" s="91"/>
      <c r="F118" s="104" t="s">
        <v>119</v>
      </c>
      <c r="G118" s="99"/>
      <c r="H118" s="99"/>
      <c r="I118" s="99"/>
      <c r="J118" s="99"/>
      <c r="K118" s="99"/>
      <c r="L118" s="100"/>
    </row>
    <row r="119" spans="2:12" s="66" customFormat="1" ht="14.1" customHeight="1">
      <c r="B119" s="86"/>
      <c r="C119" s="90"/>
      <c r="D119" s="87"/>
      <c r="E119" s="91"/>
      <c r="F119" s="31" t="s">
        <v>32</v>
      </c>
      <c r="G119" s="98">
        <v>100000</v>
      </c>
      <c r="H119" s="31" t="s">
        <v>33</v>
      </c>
      <c r="I119" s="31">
        <v>12</v>
      </c>
      <c r="J119" s="31" t="s">
        <v>34</v>
      </c>
      <c r="K119" s="32" t="s">
        <v>36</v>
      </c>
      <c r="L119" s="118">
        <f>I119*G119</f>
        <v>1200000</v>
      </c>
    </row>
    <row r="120" spans="2:12" s="66" customFormat="1" ht="14.1" customHeight="1">
      <c r="B120" s="86"/>
      <c r="C120" s="90"/>
      <c r="D120" s="87"/>
      <c r="E120" s="91"/>
      <c r="F120" s="92" t="s">
        <v>84</v>
      </c>
      <c r="G120" s="53"/>
      <c r="H120" s="24"/>
      <c r="I120" s="24"/>
      <c r="J120" s="53"/>
      <c r="K120" s="24"/>
      <c r="L120" s="262">
        <f>L119</f>
        <v>1200000</v>
      </c>
    </row>
    <row r="121" spans="2:12" s="66" customFormat="1" ht="14.1" customHeight="1">
      <c r="B121" s="86"/>
      <c r="C121" s="90"/>
      <c r="D121" s="87"/>
      <c r="E121" s="91"/>
      <c r="F121" s="104" t="s">
        <v>120</v>
      </c>
      <c r="G121" s="46"/>
      <c r="H121" s="46"/>
      <c r="I121" s="46"/>
      <c r="J121" s="46"/>
      <c r="K121" s="46"/>
      <c r="L121" s="113"/>
    </row>
    <row r="122" spans="2:12" s="66" customFormat="1" ht="14.1" customHeight="1">
      <c r="B122" s="86"/>
      <c r="C122" s="90"/>
      <c r="D122" s="87"/>
      <c r="E122" s="91"/>
      <c r="F122" s="31" t="s">
        <v>32</v>
      </c>
      <c r="G122" s="98">
        <v>2500000</v>
      </c>
      <c r="H122" s="31" t="s">
        <v>33</v>
      </c>
      <c r="I122" s="31">
        <v>12</v>
      </c>
      <c r="J122" s="31" t="s">
        <v>34</v>
      </c>
      <c r="K122" s="32" t="s">
        <v>36</v>
      </c>
      <c r="L122" s="118">
        <f>I122*G122</f>
        <v>30000000</v>
      </c>
    </row>
    <row r="123" spans="2:12" s="66" customFormat="1" ht="14.1" customHeight="1">
      <c r="B123" s="86"/>
      <c r="C123" s="90"/>
      <c r="D123" s="87"/>
      <c r="E123" s="91"/>
      <c r="F123" s="92" t="s">
        <v>84</v>
      </c>
      <c r="G123" s="53"/>
      <c r="H123" s="24"/>
      <c r="I123" s="24"/>
      <c r="J123" s="53"/>
      <c r="K123" s="24"/>
      <c r="L123" s="262">
        <f>L122</f>
        <v>30000000</v>
      </c>
    </row>
    <row r="124" spans="2:12" s="66" customFormat="1" ht="14.1" customHeight="1">
      <c r="B124" s="86"/>
      <c r="C124" s="90"/>
      <c r="D124" s="87"/>
      <c r="E124" s="91"/>
      <c r="F124" s="92" t="s">
        <v>50</v>
      </c>
      <c r="G124" s="53"/>
      <c r="H124" s="94"/>
      <c r="I124" s="94"/>
      <c r="J124" s="95"/>
      <c r="K124" s="94"/>
      <c r="L124" s="262">
        <f>L123+L120+L117+L114</f>
        <v>36000000</v>
      </c>
    </row>
    <row r="125" spans="2:12" s="66" customFormat="1" ht="14.1" customHeight="1">
      <c r="B125" s="86"/>
      <c r="C125" s="90"/>
      <c r="D125" s="125" t="s">
        <v>121</v>
      </c>
      <c r="E125" s="88">
        <f>L140</f>
        <v>15840000</v>
      </c>
      <c r="F125" s="104" t="s">
        <v>122</v>
      </c>
      <c r="G125" s="46"/>
      <c r="H125" s="46"/>
      <c r="I125" s="46"/>
      <c r="J125" s="46"/>
      <c r="K125" s="46"/>
      <c r="L125" s="113"/>
    </row>
    <row r="126" spans="2:12" s="66" customFormat="1" ht="14.1" customHeight="1">
      <c r="B126" s="86"/>
      <c r="C126" s="90"/>
      <c r="D126" s="87"/>
      <c r="E126" s="91"/>
      <c r="F126" s="31" t="s">
        <v>32</v>
      </c>
      <c r="G126" s="98">
        <f>L126/I126</f>
        <v>666666.66666666663</v>
      </c>
      <c r="H126" s="31" t="s">
        <v>33</v>
      </c>
      <c r="I126" s="31">
        <v>12</v>
      </c>
      <c r="J126" s="31" t="s">
        <v>34</v>
      </c>
      <c r="K126" s="32" t="s">
        <v>36</v>
      </c>
      <c r="L126" s="118">
        <v>8000000</v>
      </c>
    </row>
    <row r="127" spans="2:12" s="66" customFormat="1" ht="14.1" customHeight="1">
      <c r="B127" s="86"/>
      <c r="C127" s="90"/>
      <c r="D127" s="87"/>
      <c r="E127" s="91"/>
      <c r="F127" s="92" t="s">
        <v>84</v>
      </c>
      <c r="G127" s="53"/>
      <c r="H127" s="24"/>
      <c r="I127" s="24"/>
      <c r="J127" s="53"/>
      <c r="K127" s="24"/>
      <c r="L127" s="262">
        <f>L126</f>
        <v>8000000</v>
      </c>
    </row>
    <row r="128" spans="2:12" s="66" customFormat="1" ht="14.1" customHeight="1">
      <c r="B128" s="86"/>
      <c r="C128" s="90"/>
      <c r="D128" s="87"/>
      <c r="E128" s="91"/>
      <c r="F128" s="104" t="s">
        <v>123</v>
      </c>
      <c r="G128" s="46"/>
      <c r="H128" s="46"/>
      <c r="I128" s="46"/>
      <c r="J128" s="46"/>
      <c r="K128" s="46"/>
      <c r="L128" s="113"/>
    </row>
    <row r="129" spans="2:12" s="66" customFormat="1" ht="14.1" customHeight="1">
      <c r="B129" s="86"/>
      <c r="C129" s="90"/>
      <c r="D129" s="87"/>
      <c r="E129" s="91"/>
      <c r="F129" s="276" t="s">
        <v>282</v>
      </c>
      <c r="G129" s="98">
        <f>L129/I129</f>
        <v>680000</v>
      </c>
      <c r="H129" s="31" t="s">
        <v>33</v>
      </c>
      <c r="I129" s="31">
        <v>5</v>
      </c>
      <c r="J129" s="31" t="s">
        <v>124</v>
      </c>
      <c r="K129" s="32" t="s">
        <v>36</v>
      </c>
      <c r="L129" s="118">
        <v>3400000</v>
      </c>
    </row>
    <row r="130" spans="2:12" s="66" customFormat="1" ht="14.1" customHeight="1">
      <c r="B130" s="86"/>
      <c r="C130" s="90"/>
      <c r="D130" s="87"/>
      <c r="E130" s="91"/>
      <c r="F130" s="92" t="s">
        <v>84</v>
      </c>
      <c r="G130" s="53"/>
      <c r="H130" s="24"/>
      <c r="I130" s="24"/>
      <c r="J130" s="53"/>
      <c r="K130" s="24"/>
      <c r="L130" s="262">
        <f>L129</f>
        <v>3400000</v>
      </c>
    </row>
    <row r="131" spans="2:12" s="66" customFormat="1" ht="14.1" customHeight="1">
      <c r="B131" s="86"/>
      <c r="C131" s="90"/>
      <c r="D131" s="87"/>
      <c r="E131" s="91"/>
      <c r="F131" s="104" t="s">
        <v>125</v>
      </c>
      <c r="G131" s="99"/>
      <c r="H131" s="99"/>
      <c r="I131" s="99"/>
      <c r="J131" s="99"/>
      <c r="K131" s="99"/>
      <c r="L131" s="100"/>
    </row>
    <row r="132" spans="2:12" s="66" customFormat="1" ht="14.1" customHeight="1">
      <c r="B132" s="86"/>
      <c r="C132" s="90"/>
      <c r="D132" s="87"/>
      <c r="E132" s="91"/>
      <c r="F132" s="31" t="s">
        <v>32</v>
      </c>
      <c r="G132" s="98">
        <v>100000</v>
      </c>
      <c r="H132" s="31" t="s">
        <v>33</v>
      </c>
      <c r="I132" s="31">
        <v>12</v>
      </c>
      <c r="J132" s="31" t="s">
        <v>34</v>
      </c>
      <c r="K132" s="32" t="s">
        <v>36</v>
      </c>
      <c r="L132" s="118">
        <f>I132*G132</f>
        <v>1200000</v>
      </c>
    </row>
    <row r="133" spans="2:12" s="66" customFormat="1" ht="14.1" customHeight="1">
      <c r="B133" s="86"/>
      <c r="C133" s="90"/>
      <c r="D133" s="87"/>
      <c r="E133" s="91"/>
      <c r="F133" s="92" t="s">
        <v>84</v>
      </c>
      <c r="G133" s="53"/>
      <c r="H133" s="24"/>
      <c r="I133" s="24"/>
      <c r="J133" s="53"/>
      <c r="K133" s="24"/>
      <c r="L133" s="262">
        <f>L132</f>
        <v>1200000</v>
      </c>
    </row>
    <row r="134" spans="2:12" s="66" customFormat="1" ht="14.1" customHeight="1">
      <c r="B134" s="86"/>
      <c r="C134" s="90"/>
      <c r="D134" s="87"/>
      <c r="E134" s="91"/>
      <c r="F134" s="104" t="s">
        <v>230</v>
      </c>
      <c r="G134" s="46"/>
      <c r="H134" s="46"/>
      <c r="I134" s="46"/>
      <c r="J134" s="46"/>
      <c r="K134" s="46"/>
      <c r="L134" s="113"/>
    </row>
    <row r="135" spans="2:12" s="66" customFormat="1" ht="14.1" customHeight="1">
      <c r="B135" s="86"/>
      <c r="C135" s="90"/>
      <c r="D135" s="87"/>
      <c r="E135" s="91"/>
      <c r="F135" s="241" t="s">
        <v>32</v>
      </c>
      <c r="G135" s="98">
        <v>2600000</v>
      </c>
      <c r="H135" s="241" t="s">
        <v>33</v>
      </c>
      <c r="I135" s="241">
        <v>1</v>
      </c>
      <c r="J135" s="276" t="s">
        <v>283</v>
      </c>
      <c r="K135" s="32" t="s">
        <v>36</v>
      </c>
      <c r="L135" s="118">
        <f>I135*G135</f>
        <v>2600000</v>
      </c>
    </row>
    <row r="136" spans="2:12" s="66" customFormat="1" ht="14.1" customHeight="1">
      <c r="B136" s="86"/>
      <c r="C136" s="90"/>
      <c r="D136" s="87"/>
      <c r="E136" s="91"/>
      <c r="F136" s="243" t="s">
        <v>84</v>
      </c>
      <c r="G136" s="53"/>
      <c r="H136" s="24"/>
      <c r="I136" s="24"/>
      <c r="J136" s="53"/>
      <c r="K136" s="24"/>
      <c r="L136" s="262">
        <f>L135</f>
        <v>2600000</v>
      </c>
    </row>
    <row r="137" spans="2:12" s="66" customFormat="1" ht="14.1" customHeight="1">
      <c r="B137" s="86"/>
      <c r="C137" s="90"/>
      <c r="D137" s="87"/>
      <c r="E137" s="91"/>
      <c r="F137" s="104" t="s">
        <v>246</v>
      </c>
      <c r="G137" s="46"/>
      <c r="H137" s="46"/>
      <c r="I137" s="46"/>
      <c r="J137" s="46"/>
      <c r="K137" s="46"/>
      <c r="L137" s="113"/>
    </row>
    <row r="138" spans="2:12" s="66" customFormat="1" ht="14.1" customHeight="1">
      <c r="B138" s="86"/>
      <c r="C138" s="90"/>
      <c r="D138" s="87"/>
      <c r="E138" s="91"/>
      <c r="F138" s="31" t="s">
        <v>32</v>
      </c>
      <c r="G138" s="98">
        <v>270000</v>
      </c>
      <c r="H138" s="31" t="s">
        <v>33</v>
      </c>
      <c r="I138" s="31">
        <v>12</v>
      </c>
      <c r="J138" s="31" t="s">
        <v>34</v>
      </c>
      <c r="K138" s="32" t="s">
        <v>36</v>
      </c>
      <c r="L138" s="118">
        <f>I138*G138</f>
        <v>3240000</v>
      </c>
    </row>
    <row r="139" spans="2:12" s="66" customFormat="1" ht="14.1" customHeight="1">
      <c r="B139" s="86"/>
      <c r="C139" s="90"/>
      <c r="D139" s="87"/>
      <c r="E139" s="91"/>
      <c r="F139" s="92" t="s">
        <v>84</v>
      </c>
      <c r="G139" s="53"/>
      <c r="H139" s="24"/>
      <c r="I139" s="24"/>
      <c r="J139" s="53"/>
      <c r="K139" s="24"/>
      <c r="L139" s="262">
        <f>L138</f>
        <v>3240000</v>
      </c>
    </row>
    <row r="140" spans="2:12" s="66" customFormat="1" ht="14.1" customHeight="1">
      <c r="B140" s="86"/>
      <c r="C140" s="90"/>
      <c r="D140" s="87"/>
      <c r="E140" s="91"/>
      <c r="F140" s="92" t="s">
        <v>50</v>
      </c>
      <c r="G140" s="53"/>
      <c r="H140" s="94"/>
      <c r="I140" s="94"/>
      <c r="J140" s="95"/>
      <c r="K140" s="94"/>
      <c r="L140" s="262">
        <f>L139+L133+L130+L127</f>
        <v>15840000</v>
      </c>
    </row>
    <row r="141" spans="2:12" s="66" customFormat="1" ht="14.1" customHeight="1">
      <c r="B141" s="86"/>
      <c r="C141" s="90"/>
      <c r="D141" s="85" t="s">
        <v>126</v>
      </c>
      <c r="E141" s="88">
        <f>L148</f>
        <v>25000000</v>
      </c>
      <c r="F141" s="96" t="s">
        <v>127</v>
      </c>
      <c r="G141" s="96"/>
      <c r="H141" s="96"/>
      <c r="I141" s="96"/>
      <c r="J141" s="96"/>
      <c r="K141" s="96"/>
      <c r="L141" s="100"/>
    </row>
    <row r="142" spans="2:12" s="66" customFormat="1" ht="14.1" customHeight="1">
      <c r="B142" s="86"/>
      <c r="C142" s="90"/>
      <c r="D142" s="87"/>
      <c r="E142" s="91"/>
      <c r="F142" s="93" t="s">
        <v>128</v>
      </c>
      <c r="G142" s="93"/>
      <c r="H142" s="93"/>
      <c r="I142" s="93"/>
      <c r="J142" s="93"/>
      <c r="K142" s="93"/>
      <c r="L142" s="219"/>
    </row>
    <row r="143" spans="2:12" s="66" customFormat="1" ht="14.1" customHeight="1">
      <c r="B143" s="86"/>
      <c r="C143" s="90"/>
      <c r="D143" s="87"/>
      <c r="E143" s="91"/>
      <c r="F143" s="31" t="s">
        <v>32</v>
      </c>
      <c r="G143" s="98">
        <v>666666</v>
      </c>
      <c r="H143" s="31" t="s">
        <v>33</v>
      </c>
      <c r="I143" s="31">
        <v>12</v>
      </c>
      <c r="J143" s="31" t="s">
        <v>34</v>
      </c>
      <c r="K143" s="32" t="s">
        <v>36</v>
      </c>
      <c r="L143" s="118">
        <v>7000000</v>
      </c>
    </row>
    <row r="144" spans="2:12" s="66" customFormat="1" ht="14.1" customHeight="1">
      <c r="B144" s="86"/>
      <c r="C144" s="90"/>
      <c r="D144" s="87"/>
      <c r="E144" s="91"/>
      <c r="F144" s="92" t="s">
        <v>84</v>
      </c>
      <c r="G144" s="53"/>
      <c r="H144" s="24"/>
      <c r="I144" s="24"/>
      <c r="J144" s="53"/>
      <c r="K144" s="24"/>
      <c r="L144" s="262">
        <f>L143</f>
        <v>7000000</v>
      </c>
    </row>
    <row r="145" spans="2:12" s="66" customFormat="1" ht="14.1" customHeight="1">
      <c r="B145" s="86"/>
      <c r="C145" s="90"/>
      <c r="D145" s="87"/>
      <c r="E145" s="91"/>
      <c r="F145" s="93" t="s">
        <v>129</v>
      </c>
      <c r="G145" s="93"/>
      <c r="H145" s="93"/>
      <c r="I145" s="93"/>
      <c r="J145" s="93"/>
      <c r="K145" s="93"/>
      <c r="L145" s="219"/>
    </row>
    <row r="146" spans="2:12" s="66" customFormat="1" ht="14.1" customHeight="1">
      <c r="B146" s="86"/>
      <c r="C146" s="90"/>
      <c r="D146" s="87"/>
      <c r="E146" s="91"/>
      <c r="F146" s="31" t="s">
        <v>32</v>
      </c>
      <c r="G146" s="98">
        <v>1500000</v>
      </c>
      <c r="H146" s="31" t="s">
        <v>33</v>
      </c>
      <c r="I146" s="31">
        <v>12</v>
      </c>
      <c r="J146" s="31" t="s">
        <v>34</v>
      </c>
      <c r="K146" s="32" t="s">
        <v>36</v>
      </c>
      <c r="L146" s="118">
        <f>I146*G146</f>
        <v>18000000</v>
      </c>
    </row>
    <row r="147" spans="2:12" s="66" customFormat="1" ht="14.1" customHeight="1">
      <c r="B147" s="86"/>
      <c r="C147" s="90"/>
      <c r="D147" s="87"/>
      <c r="E147" s="91"/>
      <c r="F147" s="92" t="s">
        <v>84</v>
      </c>
      <c r="G147" s="53"/>
      <c r="H147" s="24"/>
      <c r="I147" s="24"/>
      <c r="J147" s="53"/>
      <c r="K147" s="24"/>
      <c r="L147" s="262">
        <f>L146</f>
        <v>18000000</v>
      </c>
    </row>
    <row r="148" spans="2:12" s="66" customFormat="1" ht="14.1" customHeight="1">
      <c r="B148" s="86"/>
      <c r="C148" s="90"/>
      <c r="D148" s="87"/>
      <c r="E148" s="91"/>
      <c r="F148" s="92" t="s">
        <v>50</v>
      </c>
      <c r="G148" s="53"/>
      <c r="H148" s="94"/>
      <c r="I148" s="94"/>
      <c r="J148" s="95"/>
      <c r="K148" s="94"/>
      <c r="L148" s="262">
        <f>L147+L144</f>
        <v>25000000</v>
      </c>
    </row>
    <row r="149" spans="2:12" s="66" customFormat="1" ht="14.1" customHeight="1">
      <c r="B149" s="86"/>
      <c r="C149" s="90"/>
      <c r="D149" s="297" t="s">
        <v>130</v>
      </c>
      <c r="E149" s="88">
        <f>L152</f>
        <v>290000000</v>
      </c>
      <c r="F149" s="96" t="s">
        <v>131</v>
      </c>
      <c r="G149" s="96"/>
      <c r="H149" s="96"/>
      <c r="I149" s="96"/>
      <c r="J149" s="96"/>
      <c r="K149" s="96"/>
      <c r="L149" s="100"/>
    </row>
    <row r="150" spans="2:12" s="66" customFormat="1" ht="14.1" customHeight="1">
      <c r="B150" s="86"/>
      <c r="C150" s="90"/>
      <c r="D150" s="298"/>
      <c r="E150" s="91"/>
      <c r="F150" s="31" t="s">
        <v>32</v>
      </c>
      <c r="G150" s="98">
        <f>L150/I150</f>
        <v>24166666.666666668</v>
      </c>
      <c r="H150" s="31" t="s">
        <v>33</v>
      </c>
      <c r="I150" s="31">
        <v>12</v>
      </c>
      <c r="J150" s="31" t="s">
        <v>34</v>
      </c>
      <c r="K150" s="32" t="s">
        <v>36</v>
      </c>
      <c r="L150" s="118">
        <v>290000000</v>
      </c>
    </row>
    <row r="151" spans="2:12" s="66" customFormat="1" ht="14.1" customHeight="1">
      <c r="B151" s="86"/>
      <c r="C151" s="90"/>
      <c r="D151" s="298"/>
      <c r="E151" s="91"/>
      <c r="F151" s="92" t="s">
        <v>84</v>
      </c>
      <c r="G151" s="53"/>
      <c r="H151" s="24"/>
      <c r="I151" s="24"/>
      <c r="J151" s="53"/>
      <c r="K151" s="24"/>
      <c r="L151" s="262">
        <f>L150</f>
        <v>290000000</v>
      </c>
    </row>
    <row r="152" spans="2:12" s="66" customFormat="1" ht="14.1" customHeight="1">
      <c r="B152" s="86"/>
      <c r="C152" s="90"/>
      <c r="D152" s="108"/>
      <c r="E152" s="109"/>
      <c r="F152" s="92" t="s">
        <v>50</v>
      </c>
      <c r="G152" s="53"/>
      <c r="H152" s="94"/>
      <c r="I152" s="94"/>
      <c r="J152" s="95"/>
      <c r="K152" s="94"/>
      <c r="L152" s="262">
        <f>L151</f>
        <v>290000000</v>
      </c>
    </row>
    <row r="153" spans="2:12" s="66" customFormat="1" ht="14.1" customHeight="1">
      <c r="B153" s="86"/>
      <c r="C153" s="38"/>
      <c r="D153" s="38" t="s">
        <v>132</v>
      </c>
      <c r="E153" s="97">
        <f>L155</f>
        <v>12000000</v>
      </c>
      <c r="F153" s="96" t="s">
        <v>133</v>
      </c>
      <c r="G153" s="96"/>
      <c r="H153" s="96"/>
      <c r="I153" s="96"/>
      <c r="J153" s="96"/>
      <c r="K153" s="96"/>
      <c r="L153" s="100"/>
    </row>
    <row r="154" spans="2:12" s="66" customFormat="1" ht="14.1" customHeight="1">
      <c r="B154" s="86"/>
      <c r="C154" s="38"/>
      <c r="D154" s="38"/>
      <c r="E154" s="97"/>
      <c r="F154" s="31" t="s">
        <v>32</v>
      </c>
      <c r="G154" s="98">
        <v>1000000</v>
      </c>
      <c r="H154" s="31" t="s">
        <v>33</v>
      </c>
      <c r="I154" s="31">
        <v>12</v>
      </c>
      <c r="J154" s="31" t="s">
        <v>34</v>
      </c>
      <c r="K154" s="32" t="s">
        <v>36</v>
      </c>
      <c r="L154" s="118">
        <f>I154*G154</f>
        <v>12000000</v>
      </c>
    </row>
    <row r="155" spans="2:12" s="66" customFormat="1" ht="14.1" customHeight="1">
      <c r="B155" s="86"/>
      <c r="C155" s="38"/>
      <c r="D155" s="35"/>
      <c r="E155" s="107"/>
      <c r="F155" s="92" t="s">
        <v>50</v>
      </c>
      <c r="G155" s="53"/>
      <c r="H155" s="94"/>
      <c r="I155" s="94"/>
      <c r="J155" s="95"/>
      <c r="K155" s="94"/>
      <c r="L155" s="262">
        <f>L154</f>
        <v>12000000</v>
      </c>
    </row>
    <row r="156" spans="2:12" s="66" customFormat="1" ht="14.1" customHeight="1">
      <c r="B156" s="25" t="s">
        <v>134</v>
      </c>
      <c r="C156" s="85"/>
      <c r="D156" s="125"/>
      <c r="E156" s="88">
        <f>E157</f>
        <v>25000000</v>
      </c>
      <c r="F156" s="92"/>
      <c r="G156" s="331"/>
      <c r="H156" s="331"/>
      <c r="I156" s="331"/>
      <c r="J156" s="331"/>
      <c r="K156" s="331"/>
      <c r="L156" s="332"/>
    </row>
    <row r="157" spans="2:12" s="66" customFormat="1" ht="14.1" customHeight="1">
      <c r="B157" s="86"/>
      <c r="C157" s="85" t="s">
        <v>135</v>
      </c>
      <c r="D157" s="126"/>
      <c r="E157" s="88">
        <f>E161+E165+E158</f>
        <v>25000000</v>
      </c>
      <c r="F157" s="127"/>
      <c r="G157" s="333"/>
      <c r="H157" s="333"/>
      <c r="I157" s="333"/>
      <c r="J157" s="333"/>
      <c r="K157" s="333"/>
      <c r="L157" s="334"/>
    </row>
    <row r="158" spans="2:12" s="66" customFormat="1" ht="14.1" hidden="1" customHeight="1">
      <c r="B158" s="86"/>
      <c r="C158" s="90"/>
      <c r="D158" s="85" t="s">
        <v>135</v>
      </c>
      <c r="E158" s="88">
        <f>L160</f>
        <v>0</v>
      </c>
      <c r="F158" s="99" t="s">
        <v>136</v>
      </c>
      <c r="G158" s="99"/>
      <c r="H158" s="99"/>
      <c r="I158" s="99"/>
      <c r="J158" s="99"/>
      <c r="K158" s="99"/>
      <c r="L158" s="100"/>
    </row>
    <row r="159" spans="2:12" s="66" customFormat="1" ht="14.1" hidden="1" customHeight="1">
      <c r="B159" s="86"/>
      <c r="C159" s="90"/>
      <c r="D159" s="38"/>
      <c r="E159" s="91"/>
      <c r="F159" s="31" t="s">
        <v>32</v>
      </c>
      <c r="G159" s="98">
        <v>0</v>
      </c>
      <c r="H159" s="31" t="s">
        <v>33</v>
      </c>
      <c r="I159" s="31">
        <v>12</v>
      </c>
      <c r="J159" s="31" t="s">
        <v>34</v>
      </c>
      <c r="K159" s="32" t="s">
        <v>36</v>
      </c>
      <c r="L159" s="118">
        <v>0</v>
      </c>
    </row>
    <row r="160" spans="2:12" s="66" customFormat="1" ht="14.1" hidden="1" customHeight="1">
      <c r="B160" s="86"/>
      <c r="C160" s="90"/>
      <c r="D160" s="90"/>
      <c r="E160" s="91"/>
      <c r="F160" s="92" t="s">
        <v>50</v>
      </c>
      <c r="G160" s="53"/>
      <c r="H160" s="94"/>
      <c r="I160" s="94"/>
      <c r="J160" s="95"/>
      <c r="K160" s="94"/>
      <c r="L160" s="262">
        <f>L159</f>
        <v>0</v>
      </c>
    </row>
    <row r="161" spans="2:12" s="66" customFormat="1" ht="14.1" customHeight="1">
      <c r="B161" s="86"/>
      <c r="C161" s="90"/>
      <c r="D161" s="85" t="s">
        <v>137</v>
      </c>
      <c r="E161" s="88">
        <f>L164</f>
        <v>10000000</v>
      </c>
      <c r="F161" s="99" t="s">
        <v>226</v>
      </c>
      <c r="G161" s="99"/>
      <c r="H161" s="99"/>
      <c r="I161" s="99"/>
      <c r="J161" s="99"/>
      <c r="K161" s="99"/>
      <c r="L161" s="100"/>
    </row>
    <row r="162" spans="2:12" s="66" customFormat="1" ht="14.1" customHeight="1">
      <c r="B162" s="86"/>
      <c r="C162" s="90"/>
      <c r="D162" s="38"/>
      <c r="E162" s="97"/>
      <c r="F162" s="31" t="s">
        <v>32</v>
      </c>
      <c r="G162" s="98">
        <f>L162/I162</f>
        <v>833333.33333333337</v>
      </c>
      <c r="H162" s="31" t="s">
        <v>33</v>
      </c>
      <c r="I162" s="31">
        <v>12</v>
      </c>
      <c r="J162" s="31" t="s">
        <v>34</v>
      </c>
      <c r="K162" s="32" t="s">
        <v>36</v>
      </c>
      <c r="L162" s="118">
        <v>10000000</v>
      </c>
    </row>
    <row r="163" spans="2:12" s="66" customFormat="1" ht="14.1" customHeight="1">
      <c r="B163" s="86"/>
      <c r="C163" s="90"/>
      <c r="D163" s="38"/>
      <c r="E163" s="97"/>
      <c r="F163" s="92" t="s">
        <v>84</v>
      </c>
      <c r="G163" s="53"/>
      <c r="H163" s="24"/>
      <c r="I163" s="24"/>
      <c r="J163" s="53"/>
      <c r="K163" s="24"/>
      <c r="L163" s="262">
        <f>L162</f>
        <v>10000000</v>
      </c>
    </row>
    <row r="164" spans="2:12" s="66" customFormat="1" ht="14.1" customHeight="1">
      <c r="B164" s="86"/>
      <c r="C164" s="90"/>
      <c r="D164" s="90"/>
      <c r="E164" s="91"/>
      <c r="F164" s="92" t="s">
        <v>50</v>
      </c>
      <c r="G164" s="53"/>
      <c r="H164" s="94"/>
      <c r="I164" s="94"/>
      <c r="J164" s="95"/>
      <c r="K164" s="94"/>
      <c r="L164" s="262">
        <f>L163</f>
        <v>10000000</v>
      </c>
    </row>
    <row r="165" spans="2:12" s="66" customFormat="1" ht="14.1" customHeight="1">
      <c r="B165" s="86"/>
      <c r="C165" s="90"/>
      <c r="D165" s="297" t="s">
        <v>138</v>
      </c>
      <c r="E165" s="88">
        <f>L168</f>
        <v>15000000</v>
      </c>
      <c r="F165" s="99" t="s">
        <v>227</v>
      </c>
      <c r="G165" s="99"/>
      <c r="H165" s="99"/>
      <c r="I165" s="99"/>
      <c r="J165" s="99"/>
      <c r="K165" s="99"/>
      <c r="L165" s="100"/>
    </row>
    <row r="166" spans="2:12" s="66" customFormat="1" ht="14.1" customHeight="1">
      <c r="B166" s="86"/>
      <c r="C166" s="90"/>
      <c r="D166" s="298"/>
      <c r="E166" s="91"/>
      <c r="F166" s="31" t="s">
        <v>32</v>
      </c>
      <c r="G166" s="98">
        <f>L166/I166</f>
        <v>1250000</v>
      </c>
      <c r="H166" s="31" t="s">
        <v>33</v>
      </c>
      <c r="I166" s="31">
        <v>12</v>
      </c>
      <c r="J166" s="31" t="s">
        <v>34</v>
      </c>
      <c r="K166" s="32" t="s">
        <v>36</v>
      </c>
      <c r="L166" s="118">
        <v>15000000</v>
      </c>
    </row>
    <row r="167" spans="2:12" s="66" customFormat="1" ht="14.1" customHeight="1">
      <c r="B167" s="86"/>
      <c r="C167" s="90"/>
      <c r="D167" s="90"/>
      <c r="E167" s="91"/>
      <c r="F167" s="92" t="s">
        <v>84</v>
      </c>
      <c r="G167" s="53"/>
      <c r="H167" s="24"/>
      <c r="I167" s="24"/>
      <c r="J167" s="53"/>
      <c r="K167" s="24"/>
      <c r="L167" s="262">
        <f>L166</f>
        <v>15000000</v>
      </c>
    </row>
    <row r="168" spans="2:12" s="66" customFormat="1" ht="14.1" customHeight="1">
      <c r="B168" s="86"/>
      <c r="C168" s="90"/>
      <c r="D168" s="90"/>
      <c r="E168" s="91"/>
      <c r="F168" s="92" t="s">
        <v>50</v>
      </c>
      <c r="G168" s="53"/>
      <c r="H168" s="94"/>
      <c r="I168" s="94"/>
      <c r="J168" s="95"/>
      <c r="K168" s="94"/>
      <c r="L168" s="262">
        <f>L167</f>
        <v>15000000</v>
      </c>
    </row>
    <row r="169" spans="2:12" s="66" customFormat="1" ht="14.1" customHeight="1">
      <c r="B169" s="25" t="s">
        <v>139</v>
      </c>
      <c r="C169" s="36"/>
      <c r="D169" s="36"/>
      <c r="E169" s="83">
        <f>E170+E183+E191</f>
        <v>3303400000</v>
      </c>
      <c r="F169" s="128"/>
      <c r="G169" s="129"/>
      <c r="H169" s="129"/>
      <c r="I169" s="129"/>
      <c r="J169" s="129"/>
      <c r="K169" s="129"/>
      <c r="L169" s="130"/>
    </row>
    <row r="170" spans="2:12" s="66" customFormat="1" ht="14.1" customHeight="1">
      <c r="B170" s="86"/>
      <c r="C170" s="85" t="s">
        <v>106</v>
      </c>
      <c r="D170" s="38"/>
      <c r="E170" s="97">
        <f>E174+E180+E171+E177</f>
        <v>5400000</v>
      </c>
      <c r="F170" s="120"/>
      <c r="G170" s="121"/>
      <c r="H170" s="121"/>
      <c r="I170" s="121"/>
      <c r="J170" s="121"/>
      <c r="K170" s="121"/>
      <c r="L170" s="131"/>
    </row>
    <row r="171" spans="2:12" s="66" customFormat="1" ht="14.1" hidden="1" customHeight="1">
      <c r="B171" s="86"/>
      <c r="C171" s="90"/>
      <c r="D171" s="297" t="s">
        <v>140</v>
      </c>
      <c r="E171" s="88">
        <f>L173</f>
        <v>0</v>
      </c>
      <c r="F171" s="99" t="s">
        <v>141</v>
      </c>
      <c r="G171" s="99"/>
      <c r="H171" s="99"/>
      <c r="I171" s="99"/>
      <c r="J171" s="99"/>
      <c r="K171" s="99"/>
      <c r="L171" s="100"/>
    </row>
    <row r="172" spans="2:12" s="66" customFormat="1" ht="14.1" hidden="1" customHeight="1">
      <c r="B172" s="86"/>
      <c r="C172" s="90"/>
      <c r="D172" s="298"/>
      <c r="E172" s="91"/>
      <c r="F172" s="31" t="s">
        <v>32</v>
      </c>
      <c r="G172" s="98">
        <v>0</v>
      </c>
      <c r="H172" s="31" t="s">
        <v>33</v>
      </c>
      <c r="I172" s="31">
        <v>12</v>
      </c>
      <c r="J172" s="31" t="s">
        <v>34</v>
      </c>
      <c r="K172" s="32" t="s">
        <v>36</v>
      </c>
      <c r="L172" s="118">
        <f>I172*G172</f>
        <v>0</v>
      </c>
    </row>
    <row r="173" spans="2:12" s="66" customFormat="1" ht="14.1" hidden="1" customHeight="1">
      <c r="B173" s="86"/>
      <c r="C173" s="90"/>
      <c r="D173" s="90"/>
      <c r="E173" s="91"/>
      <c r="F173" s="92" t="s">
        <v>50</v>
      </c>
      <c r="G173" s="53"/>
      <c r="H173" s="94"/>
      <c r="I173" s="94"/>
      <c r="J173" s="95"/>
      <c r="K173" s="94"/>
      <c r="L173" s="262">
        <f>L172</f>
        <v>0</v>
      </c>
    </row>
    <row r="174" spans="2:12" s="66" customFormat="1" ht="14.1" customHeight="1">
      <c r="B174" s="86"/>
      <c r="C174" s="90"/>
      <c r="D174" s="85" t="s">
        <v>142</v>
      </c>
      <c r="E174" s="88">
        <f>L176</f>
        <v>2000000</v>
      </c>
      <c r="F174" s="99" t="s">
        <v>143</v>
      </c>
      <c r="G174" s="99"/>
      <c r="H174" s="99"/>
      <c r="I174" s="99"/>
      <c r="J174" s="99"/>
      <c r="K174" s="99"/>
      <c r="L174" s="100"/>
    </row>
    <row r="175" spans="2:12" s="66" customFormat="1" ht="14.1" customHeight="1">
      <c r="B175" s="86"/>
      <c r="C175" s="90"/>
      <c r="D175" s="90"/>
      <c r="E175" s="91"/>
      <c r="F175" s="31" t="s">
        <v>32</v>
      </c>
      <c r="G175" s="98">
        <v>166667</v>
      </c>
      <c r="H175" s="31" t="s">
        <v>33</v>
      </c>
      <c r="I175" s="31">
        <v>12</v>
      </c>
      <c r="J175" s="31" t="s">
        <v>34</v>
      </c>
      <c r="K175" s="32" t="s">
        <v>36</v>
      </c>
      <c r="L175" s="118">
        <f>I175*G175-4</f>
        <v>2000000</v>
      </c>
    </row>
    <row r="176" spans="2:12" s="66" customFormat="1" ht="14.1" customHeight="1">
      <c r="B176" s="86"/>
      <c r="C176" s="90"/>
      <c r="D176" s="108"/>
      <c r="E176" s="109"/>
      <c r="F176" s="92" t="s">
        <v>50</v>
      </c>
      <c r="G176" s="53"/>
      <c r="H176" s="94"/>
      <c r="I176" s="94"/>
      <c r="J176" s="95"/>
      <c r="K176" s="94"/>
      <c r="L176" s="262">
        <f>L175</f>
        <v>2000000</v>
      </c>
    </row>
    <row r="177" spans="2:12" s="66" customFormat="1" ht="14.1" customHeight="1">
      <c r="B177" s="86"/>
      <c r="C177" s="90"/>
      <c r="D177" s="85" t="s">
        <v>144</v>
      </c>
      <c r="E177" s="88">
        <f>L179</f>
        <v>1000000</v>
      </c>
      <c r="F177" s="99" t="s">
        <v>145</v>
      </c>
      <c r="G177" s="99"/>
      <c r="H177" s="99"/>
      <c r="I177" s="99"/>
      <c r="J177" s="99"/>
      <c r="K177" s="99"/>
      <c r="L177" s="100"/>
    </row>
    <row r="178" spans="2:12" s="66" customFormat="1" ht="14.1" customHeight="1">
      <c r="B178" s="86"/>
      <c r="C178" s="90"/>
      <c r="D178" s="90"/>
      <c r="E178" s="91"/>
      <c r="F178" s="31" t="s">
        <v>32</v>
      </c>
      <c r="G178" s="98">
        <v>83334</v>
      </c>
      <c r="H178" s="31" t="s">
        <v>33</v>
      </c>
      <c r="I178" s="31">
        <v>12</v>
      </c>
      <c r="J178" s="31" t="s">
        <v>34</v>
      </c>
      <c r="K178" s="32" t="s">
        <v>36</v>
      </c>
      <c r="L178" s="118">
        <f>I178*G178-8</f>
        <v>1000000</v>
      </c>
    </row>
    <row r="179" spans="2:12" s="66" customFormat="1" ht="14.1" customHeight="1">
      <c r="B179" s="86"/>
      <c r="C179" s="90"/>
      <c r="D179" s="108"/>
      <c r="E179" s="109"/>
      <c r="F179" s="92" t="s">
        <v>50</v>
      </c>
      <c r="G179" s="53"/>
      <c r="H179" s="94"/>
      <c r="I179" s="94"/>
      <c r="J179" s="95"/>
      <c r="K179" s="94"/>
      <c r="L179" s="262">
        <f>L178</f>
        <v>1000000</v>
      </c>
    </row>
    <row r="180" spans="2:12" s="66" customFormat="1" ht="14.1" customHeight="1">
      <c r="B180" s="86"/>
      <c r="C180" s="90"/>
      <c r="D180" s="85" t="s">
        <v>146</v>
      </c>
      <c r="E180" s="132">
        <f>L182</f>
        <v>2400000</v>
      </c>
      <c r="F180" s="99" t="s">
        <v>147</v>
      </c>
      <c r="G180" s="99"/>
      <c r="H180" s="99"/>
      <c r="I180" s="99"/>
      <c r="J180" s="99"/>
      <c r="K180" s="99"/>
      <c r="L180" s="100"/>
    </row>
    <row r="181" spans="2:12" s="66" customFormat="1" ht="14.1" customHeight="1">
      <c r="B181" s="86"/>
      <c r="C181" s="90"/>
      <c r="D181" s="90"/>
      <c r="E181" s="91"/>
      <c r="F181" s="31" t="s">
        <v>32</v>
      </c>
      <c r="G181" s="98">
        <v>200000</v>
      </c>
      <c r="H181" s="31" t="s">
        <v>33</v>
      </c>
      <c r="I181" s="31">
        <v>12</v>
      </c>
      <c r="J181" s="31" t="s">
        <v>34</v>
      </c>
      <c r="K181" s="32" t="s">
        <v>36</v>
      </c>
      <c r="L181" s="118">
        <f>I181*G181</f>
        <v>2400000</v>
      </c>
    </row>
    <row r="182" spans="2:12" s="66" customFormat="1" ht="14.1" customHeight="1">
      <c r="B182" s="86"/>
      <c r="C182" s="90"/>
      <c r="D182" s="90"/>
      <c r="E182" s="91"/>
      <c r="F182" s="92" t="s">
        <v>50</v>
      </c>
      <c r="G182" s="53"/>
      <c r="H182" s="94"/>
      <c r="I182" s="94"/>
      <c r="J182" s="95"/>
      <c r="K182" s="94"/>
      <c r="L182" s="262">
        <f>L181</f>
        <v>2400000</v>
      </c>
    </row>
    <row r="183" spans="2:12" s="66" customFormat="1" ht="14.1" customHeight="1">
      <c r="B183" s="86"/>
      <c r="C183" s="85" t="s">
        <v>148</v>
      </c>
      <c r="D183" s="85"/>
      <c r="E183" s="88">
        <f>E184</f>
        <v>15000000</v>
      </c>
      <c r="F183" s="92"/>
      <c r="G183" s="53"/>
      <c r="H183" s="53"/>
      <c r="I183" s="53"/>
      <c r="J183" s="53"/>
      <c r="K183" s="53"/>
      <c r="L183" s="131"/>
    </row>
    <row r="184" spans="2:12" s="66" customFormat="1" ht="14.1" customHeight="1">
      <c r="B184" s="86"/>
      <c r="C184" s="90"/>
      <c r="D184" s="297" t="s">
        <v>149</v>
      </c>
      <c r="E184" s="88">
        <f>L190</f>
        <v>15000000</v>
      </c>
      <c r="F184" s="96" t="s">
        <v>150</v>
      </c>
      <c r="G184" s="96"/>
      <c r="H184" s="96"/>
      <c r="I184" s="96"/>
      <c r="J184" s="96"/>
      <c r="K184" s="96"/>
      <c r="L184" s="100"/>
    </row>
    <row r="185" spans="2:12" s="66" customFormat="1" ht="14.1" customHeight="1">
      <c r="B185" s="86"/>
      <c r="C185" s="90"/>
      <c r="D185" s="298"/>
      <c r="E185" s="91"/>
      <c r="F185" s="31" t="s">
        <v>32</v>
      </c>
      <c r="G185" s="98">
        <v>1000000</v>
      </c>
      <c r="H185" s="31" t="s">
        <v>33</v>
      </c>
      <c r="I185" s="31">
        <v>12</v>
      </c>
      <c r="J185" s="31" t="s">
        <v>34</v>
      </c>
      <c r="K185" s="32" t="s">
        <v>36</v>
      </c>
      <c r="L185" s="118">
        <f>I185*G185</f>
        <v>12000000</v>
      </c>
    </row>
    <row r="186" spans="2:12" s="66" customFormat="1" ht="14.1" customHeight="1">
      <c r="B186" s="86"/>
      <c r="C186" s="90"/>
      <c r="D186" s="90"/>
      <c r="E186" s="91"/>
      <c r="F186" s="92" t="s">
        <v>84</v>
      </c>
      <c r="G186" s="53"/>
      <c r="H186" s="94"/>
      <c r="I186" s="94"/>
      <c r="J186" s="95"/>
      <c r="K186" s="94"/>
      <c r="L186" s="262">
        <f>L185</f>
        <v>12000000</v>
      </c>
    </row>
    <row r="187" spans="2:12" s="66" customFormat="1" ht="14.1" customHeight="1">
      <c r="B187" s="86"/>
      <c r="C187" s="90"/>
      <c r="D187" s="90"/>
      <c r="E187" s="91"/>
      <c r="F187" s="99" t="s">
        <v>151</v>
      </c>
      <c r="G187" s="99"/>
      <c r="H187" s="99"/>
      <c r="I187" s="99"/>
      <c r="J187" s="99"/>
      <c r="K187" s="99"/>
      <c r="L187" s="100"/>
    </row>
    <row r="188" spans="2:12" s="66" customFormat="1" ht="14.1" customHeight="1">
      <c r="B188" s="86"/>
      <c r="C188" s="90"/>
      <c r="D188" s="90"/>
      <c r="E188" s="91"/>
      <c r="F188" s="31" t="s">
        <v>32</v>
      </c>
      <c r="G188" s="98">
        <v>250000</v>
      </c>
      <c r="H188" s="31" t="s">
        <v>33</v>
      </c>
      <c r="I188" s="31">
        <v>12</v>
      </c>
      <c r="J188" s="31" t="s">
        <v>34</v>
      </c>
      <c r="K188" s="32" t="s">
        <v>36</v>
      </c>
      <c r="L188" s="118">
        <f>I188*G188</f>
        <v>3000000</v>
      </c>
    </row>
    <row r="189" spans="2:12" s="66" customFormat="1" ht="14.1" customHeight="1">
      <c r="B189" s="86"/>
      <c r="C189" s="90"/>
      <c r="D189" s="38"/>
      <c r="E189" s="91"/>
      <c r="F189" s="92" t="s">
        <v>84</v>
      </c>
      <c r="G189" s="53"/>
      <c r="H189" s="94"/>
      <c r="I189" s="94"/>
      <c r="J189" s="95"/>
      <c r="K189" s="94"/>
      <c r="L189" s="262">
        <f>L188</f>
        <v>3000000</v>
      </c>
    </row>
    <row r="190" spans="2:12" s="66" customFormat="1" ht="14.1" customHeight="1">
      <c r="B190" s="86"/>
      <c r="C190" s="90"/>
      <c r="D190" s="38"/>
      <c r="E190" s="91"/>
      <c r="F190" s="92" t="s">
        <v>50</v>
      </c>
      <c r="G190" s="53"/>
      <c r="H190" s="94"/>
      <c r="I190" s="94"/>
      <c r="J190" s="95"/>
      <c r="K190" s="94"/>
      <c r="L190" s="262">
        <f>L189+L186</f>
        <v>15000000</v>
      </c>
    </row>
    <row r="191" spans="2:12" s="66" customFormat="1" ht="14.1" customHeight="1">
      <c r="B191" s="86"/>
      <c r="C191" s="85" t="s">
        <v>152</v>
      </c>
      <c r="D191" s="36"/>
      <c r="E191" s="83">
        <f>E192+E195+E201+E198</f>
        <v>3283000000</v>
      </c>
      <c r="F191" s="92"/>
      <c r="G191" s="53"/>
      <c r="H191" s="53"/>
      <c r="I191" s="53"/>
      <c r="J191" s="53"/>
      <c r="K191" s="53"/>
      <c r="L191" s="131"/>
    </row>
    <row r="192" spans="2:12" s="66" customFormat="1" ht="14.1" customHeight="1">
      <c r="B192" s="86"/>
      <c r="C192" s="90"/>
      <c r="D192" s="297" t="s">
        <v>153</v>
      </c>
      <c r="E192" s="88">
        <f>L194</f>
        <v>1260000000</v>
      </c>
      <c r="F192" s="96" t="s">
        <v>154</v>
      </c>
      <c r="G192" s="96"/>
      <c r="H192" s="96"/>
      <c r="I192" s="96"/>
      <c r="J192" s="96"/>
      <c r="K192" s="96"/>
      <c r="L192" s="100"/>
    </row>
    <row r="193" spans="2:12" s="66" customFormat="1" ht="14.1" customHeight="1">
      <c r="B193" s="86"/>
      <c r="C193" s="90"/>
      <c r="D193" s="298"/>
      <c r="E193" s="91"/>
      <c r="F193" s="31" t="s">
        <v>32</v>
      </c>
      <c r="G193" s="133">
        <v>1260000000</v>
      </c>
      <c r="H193" s="32"/>
      <c r="I193" s="31" t="s">
        <v>54</v>
      </c>
      <c r="J193" s="31"/>
      <c r="K193" s="32"/>
      <c r="L193" s="118">
        <f>G193</f>
        <v>1260000000</v>
      </c>
    </row>
    <row r="194" spans="2:12" s="66" customFormat="1" ht="14.1" customHeight="1">
      <c r="B194" s="86"/>
      <c r="C194" s="90"/>
      <c r="D194" s="108"/>
      <c r="E194" s="109"/>
      <c r="F194" s="92" t="s">
        <v>84</v>
      </c>
      <c r="G194" s="53"/>
      <c r="H194" s="94"/>
      <c r="I194" s="94"/>
      <c r="J194" s="95"/>
      <c r="K194" s="94"/>
      <c r="L194" s="262">
        <f>L193</f>
        <v>1260000000</v>
      </c>
    </row>
    <row r="195" spans="2:12" s="66" customFormat="1" ht="14.1" customHeight="1">
      <c r="B195" s="86"/>
      <c r="C195" s="90"/>
      <c r="D195" s="297" t="s">
        <v>155</v>
      </c>
      <c r="E195" s="88">
        <f>L197</f>
        <v>1870000000</v>
      </c>
      <c r="F195" s="96" t="s">
        <v>156</v>
      </c>
      <c r="G195" s="96"/>
      <c r="H195" s="96"/>
      <c r="I195" s="96"/>
      <c r="J195" s="96"/>
      <c r="K195" s="96"/>
      <c r="L195" s="100"/>
    </row>
    <row r="196" spans="2:12" s="66" customFormat="1" ht="14.1" customHeight="1">
      <c r="B196" s="86"/>
      <c r="C196" s="90"/>
      <c r="D196" s="298"/>
      <c r="E196" s="91"/>
      <c r="F196" s="31" t="s">
        <v>32</v>
      </c>
      <c r="G196" s="133">
        <v>1870000000</v>
      </c>
      <c r="H196" s="32"/>
      <c r="I196" s="31" t="s">
        <v>54</v>
      </c>
      <c r="J196" s="31"/>
      <c r="K196" s="32"/>
      <c r="L196" s="118">
        <f>G196</f>
        <v>1870000000</v>
      </c>
    </row>
    <row r="197" spans="2:12" s="66" customFormat="1" ht="14.1" customHeight="1">
      <c r="B197" s="86"/>
      <c r="C197" s="90"/>
      <c r="D197" s="108"/>
      <c r="E197" s="109"/>
      <c r="F197" s="92" t="s">
        <v>84</v>
      </c>
      <c r="G197" s="53"/>
      <c r="H197" s="94"/>
      <c r="I197" s="94"/>
      <c r="J197" s="95"/>
      <c r="K197" s="94"/>
      <c r="L197" s="262">
        <f>L196</f>
        <v>1870000000</v>
      </c>
    </row>
    <row r="198" spans="2:12" s="66" customFormat="1" ht="14.1" customHeight="1">
      <c r="B198" s="86"/>
      <c r="C198" s="90"/>
      <c r="D198" s="297" t="s">
        <v>221</v>
      </c>
      <c r="E198" s="88">
        <f>L200</f>
        <v>150000000</v>
      </c>
      <c r="F198" s="96" t="s">
        <v>222</v>
      </c>
      <c r="G198" s="96"/>
      <c r="H198" s="96"/>
      <c r="I198" s="96"/>
      <c r="J198" s="96"/>
      <c r="K198" s="96"/>
      <c r="L198" s="100"/>
    </row>
    <row r="199" spans="2:12" s="66" customFormat="1" ht="14.1" customHeight="1">
      <c r="B199" s="86"/>
      <c r="C199" s="90"/>
      <c r="D199" s="298"/>
      <c r="E199" s="91"/>
      <c r="F199" s="204" t="s">
        <v>32</v>
      </c>
      <c r="G199" s="133">
        <v>150000000</v>
      </c>
      <c r="H199" s="32"/>
      <c r="I199" s="204" t="s">
        <v>54</v>
      </c>
      <c r="J199" s="204"/>
      <c r="K199" s="32"/>
      <c r="L199" s="118">
        <f>G199</f>
        <v>150000000</v>
      </c>
    </row>
    <row r="200" spans="2:12" s="66" customFormat="1" ht="14.1" customHeight="1">
      <c r="B200" s="86"/>
      <c r="C200" s="90"/>
      <c r="D200" s="206"/>
      <c r="E200" s="206"/>
      <c r="F200" s="209" t="s">
        <v>84</v>
      </c>
      <c r="G200" s="53"/>
      <c r="H200" s="94"/>
      <c r="I200" s="94"/>
      <c r="J200" s="210"/>
      <c r="K200" s="94"/>
      <c r="L200" s="262">
        <f>L199</f>
        <v>150000000</v>
      </c>
    </row>
    <row r="201" spans="2:12" s="66" customFormat="1" ht="14.1" customHeight="1">
      <c r="B201" s="86"/>
      <c r="C201" s="90"/>
      <c r="D201" s="297" t="s">
        <v>157</v>
      </c>
      <c r="E201" s="88">
        <f>L203</f>
        <v>3000000</v>
      </c>
      <c r="F201" s="96" t="s">
        <v>158</v>
      </c>
      <c r="G201" s="96"/>
      <c r="H201" s="96"/>
      <c r="I201" s="96"/>
      <c r="J201" s="96"/>
      <c r="K201" s="96"/>
      <c r="L201" s="100"/>
    </row>
    <row r="202" spans="2:12" s="66" customFormat="1" ht="14.1" customHeight="1">
      <c r="B202" s="86"/>
      <c r="C202" s="90"/>
      <c r="D202" s="298"/>
      <c r="E202" s="91"/>
      <c r="F202" s="31" t="s">
        <v>32</v>
      </c>
      <c r="G202" s="133">
        <v>3000000</v>
      </c>
      <c r="H202" s="32"/>
      <c r="I202" s="31" t="s">
        <v>54</v>
      </c>
      <c r="J202" s="31"/>
      <c r="K202" s="32"/>
      <c r="L202" s="118">
        <f>G202</f>
        <v>3000000</v>
      </c>
    </row>
    <row r="203" spans="2:12" s="66" customFormat="1" ht="14.1" customHeight="1">
      <c r="B203" s="86"/>
      <c r="C203" s="90"/>
      <c r="D203" s="38"/>
      <c r="E203" s="38"/>
      <c r="F203" s="92" t="s">
        <v>84</v>
      </c>
      <c r="G203" s="53"/>
      <c r="H203" s="94"/>
      <c r="I203" s="94"/>
      <c r="J203" s="95"/>
      <c r="K203" s="94"/>
      <c r="L203" s="262">
        <f>L202</f>
        <v>3000000</v>
      </c>
    </row>
    <row r="204" spans="2:12" s="66" customFormat="1" ht="14.1" customHeight="1">
      <c r="B204" s="86"/>
      <c r="C204" s="90"/>
      <c r="D204" s="38"/>
      <c r="E204" s="38"/>
      <c r="F204" s="92" t="s">
        <v>50</v>
      </c>
      <c r="G204" s="53"/>
      <c r="H204" s="94"/>
      <c r="I204" s="94"/>
      <c r="J204" s="95"/>
      <c r="K204" s="94"/>
      <c r="L204" s="262">
        <f>L203+L197+L200+L194</f>
        <v>3283000000</v>
      </c>
    </row>
    <row r="205" spans="2:12" s="66" customFormat="1" ht="14.1" customHeight="1">
      <c r="B205" s="25" t="s">
        <v>159</v>
      </c>
      <c r="C205" s="85"/>
      <c r="D205" s="85"/>
      <c r="E205" s="88">
        <f>E206</f>
        <v>10000000</v>
      </c>
      <c r="F205" s="134"/>
      <c r="G205" s="135"/>
      <c r="H205" s="135"/>
      <c r="I205" s="135"/>
      <c r="J205" s="135"/>
      <c r="K205" s="135"/>
      <c r="L205" s="130"/>
    </row>
    <row r="206" spans="2:12" s="66" customFormat="1" ht="14.1" customHeight="1">
      <c r="B206" s="86"/>
      <c r="C206" s="85" t="s">
        <v>159</v>
      </c>
      <c r="D206" s="36"/>
      <c r="E206" s="83">
        <f>E207</f>
        <v>10000000</v>
      </c>
      <c r="F206" s="92"/>
      <c r="G206" s="53"/>
      <c r="H206" s="53"/>
      <c r="I206" s="53"/>
      <c r="J206" s="53"/>
      <c r="K206" s="53"/>
      <c r="L206" s="131"/>
    </row>
    <row r="207" spans="2:12" s="66" customFormat="1" ht="14.1" customHeight="1">
      <c r="B207" s="86"/>
      <c r="C207" s="90"/>
      <c r="D207" s="85" t="s">
        <v>159</v>
      </c>
      <c r="E207" s="88">
        <f>L209</f>
        <v>10000000</v>
      </c>
      <c r="F207" s="89" t="s">
        <v>160</v>
      </c>
      <c r="G207" s="89"/>
      <c r="H207" s="89"/>
      <c r="I207" s="89"/>
      <c r="J207" s="89"/>
      <c r="K207" s="89"/>
      <c r="L207" s="279"/>
    </row>
    <row r="208" spans="2:12" s="66" customFormat="1" ht="14.1" customHeight="1">
      <c r="B208" s="86"/>
      <c r="C208" s="90"/>
      <c r="D208" s="90"/>
      <c r="E208" s="91"/>
      <c r="F208" s="31" t="s">
        <v>32</v>
      </c>
      <c r="G208" s="98">
        <v>833333</v>
      </c>
      <c r="H208" s="31" t="s">
        <v>33</v>
      </c>
      <c r="I208" s="31">
        <v>12</v>
      </c>
      <c r="J208" s="31" t="s">
        <v>34</v>
      </c>
      <c r="K208" s="32" t="s">
        <v>36</v>
      </c>
      <c r="L208" s="118">
        <f>I208*G208+4</f>
        <v>10000000</v>
      </c>
    </row>
    <row r="209" spans="2:12" s="66" customFormat="1" ht="14.1" customHeight="1">
      <c r="B209" s="136"/>
      <c r="C209" s="108"/>
      <c r="D209" s="108"/>
      <c r="E209" s="109"/>
      <c r="F209" s="92" t="s">
        <v>50</v>
      </c>
      <c r="G209" s="53"/>
      <c r="H209" s="94"/>
      <c r="I209" s="94"/>
      <c r="J209" s="95"/>
      <c r="K209" s="94"/>
      <c r="L209" s="262">
        <f>L208</f>
        <v>10000000</v>
      </c>
    </row>
    <row r="210" spans="2:12" s="66" customFormat="1" ht="14.1" customHeight="1">
      <c r="B210" s="335" t="s">
        <v>161</v>
      </c>
      <c r="C210" s="38"/>
      <c r="D210" s="38"/>
      <c r="E210" s="97">
        <f t="shared" ref="E210:E211" si="0">E211</f>
        <v>1027645590</v>
      </c>
      <c r="F210" s="137"/>
      <c r="G210" s="135"/>
      <c r="H210" s="135"/>
      <c r="I210" s="135"/>
      <c r="J210" s="135"/>
      <c r="K210" s="135"/>
      <c r="L210" s="130"/>
    </row>
    <row r="211" spans="2:12" s="66" customFormat="1" ht="14.1" customHeight="1">
      <c r="B211" s="336"/>
      <c r="C211" s="297" t="s">
        <v>161</v>
      </c>
      <c r="D211" s="36"/>
      <c r="E211" s="83">
        <f t="shared" si="0"/>
        <v>1027645590</v>
      </c>
      <c r="F211" s="92"/>
      <c r="G211" s="53"/>
      <c r="H211" s="53"/>
      <c r="I211" s="53"/>
      <c r="J211" s="53"/>
      <c r="K211" s="53"/>
      <c r="L211" s="131"/>
    </row>
    <row r="212" spans="2:12" s="19" customFormat="1" ht="14.1" customHeight="1">
      <c r="B212" s="41"/>
      <c r="C212" s="298"/>
      <c r="D212" s="297" t="s">
        <v>161</v>
      </c>
      <c r="E212" s="138">
        <f>L218</f>
        <v>1027645590</v>
      </c>
      <c r="F212" s="55" t="s">
        <v>178</v>
      </c>
      <c r="G212" s="55"/>
      <c r="H212" s="55"/>
      <c r="I212" s="55"/>
      <c r="J212" s="55"/>
      <c r="K212" s="55"/>
      <c r="L212" s="280"/>
    </row>
    <row r="213" spans="2:12" s="19" customFormat="1" ht="14.1" customHeight="1">
      <c r="B213" s="41"/>
      <c r="C213" s="139"/>
      <c r="D213" s="298"/>
      <c r="E213" s="140"/>
      <c r="F213" s="31" t="s">
        <v>32</v>
      </c>
      <c r="G213" s="98">
        <v>2000000</v>
      </c>
      <c r="H213" s="31" t="s">
        <v>33</v>
      </c>
      <c r="I213" s="31" t="s">
        <v>54</v>
      </c>
      <c r="J213" s="31"/>
      <c r="K213" s="32" t="s">
        <v>36</v>
      </c>
      <c r="L213" s="118">
        <f>G213</f>
        <v>2000000</v>
      </c>
    </row>
    <row r="214" spans="2:12" s="19" customFormat="1" ht="14.1" customHeight="1">
      <c r="B214" s="41"/>
      <c r="C214" s="139"/>
      <c r="D214" s="38"/>
      <c r="E214" s="140"/>
      <c r="F214" s="92" t="s">
        <v>84</v>
      </c>
      <c r="G214" s="53"/>
      <c r="H214" s="94"/>
      <c r="I214" s="94"/>
      <c r="J214" s="95"/>
      <c r="K214" s="94"/>
      <c r="L214" s="262">
        <f>L213</f>
        <v>2000000</v>
      </c>
    </row>
    <row r="215" spans="2:12" s="19" customFormat="1" ht="14.1" customHeight="1">
      <c r="B215" s="41"/>
      <c r="C215" s="139"/>
      <c r="D215" s="38"/>
      <c r="E215" s="140"/>
      <c r="F215" s="96" t="s">
        <v>177</v>
      </c>
      <c r="G215" s="96"/>
      <c r="H215" s="96"/>
      <c r="I215" s="96"/>
      <c r="J215" s="96"/>
      <c r="K215" s="96"/>
      <c r="L215" s="100"/>
    </row>
    <row r="216" spans="2:12" s="19" customFormat="1" ht="14.1" customHeight="1">
      <c r="B216" s="41"/>
      <c r="C216" s="139"/>
      <c r="D216" s="38"/>
      <c r="E216" s="140"/>
      <c r="F216" s="31" t="s">
        <v>32</v>
      </c>
      <c r="G216" s="98">
        <v>1025645590</v>
      </c>
      <c r="H216" s="31" t="s">
        <v>33</v>
      </c>
      <c r="I216" s="31" t="s">
        <v>54</v>
      </c>
      <c r="J216" s="31"/>
      <c r="K216" s="32" t="s">
        <v>36</v>
      </c>
      <c r="L216" s="118">
        <f>G216</f>
        <v>1025645590</v>
      </c>
    </row>
    <row r="217" spans="2:12" s="19" customFormat="1" ht="14.1" customHeight="1">
      <c r="B217" s="43"/>
      <c r="C217" s="50"/>
      <c r="D217" s="44"/>
      <c r="E217" s="45"/>
      <c r="F217" s="92" t="s">
        <v>84</v>
      </c>
      <c r="G217" s="53"/>
      <c r="H217" s="94"/>
      <c r="I217" s="94"/>
      <c r="J217" s="95"/>
      <c r="K217" s="94"/>
      <c r="L217" s="262">
        <f>L216</f>
        <v>1025645590</v>
      </c>
    </row>
    <row r="218" spans="2:12" s="19" customFormat="1" ht="12.75" thickBot="1">
      <c r="B218" s="141"/>
      <c r="C218" s="142"/>
      <c r="D218" s="143"/>
      <c r="E218" s="70"/>
      <c r="F218" s="144" t="s">
        <v>50</v>
      </c>
      <c r="G218" s="145"/>
      <c r="H218" s="146"/>
      <c r="I218" s="146"/>
      <c r="J218" s="147"/>
      <c r="K218" s="146"/>
      <c r="L218" s="281">
        <f>L217+L214</f>
        <v>1027645590</v>
      </c>
    </row>
    <row r="219" spans="2:12">
      <c r="B219" s="72" t="s">
        <v>162</v>
      </c>
      <c r="C219" s="72"/>
      <c r="D219" s="72"/>
      <c r="E219" s="73">
        <f>E210+E205+E169+E156+E5</f>
        <v>6692134590</v>
      </c>
    </row>
    <row r="220" spans="2:12">
      <c r="E220" s="76"/>
    </row>
    <row r="221" spans="2:12">
      <c r="E221" s="148"/>
    </row>
  </sheetData>
  <mergeCells count="24">
    <mergeCell ref="D195:D196"/>
    <mergeCell ref="D201:D202"/>
    <mergeCell ref="B210:B211"/>
    <mergeCell ref="C211:C212"/>
    <mergeCell ref="D212:D213"/>
    <mergeCell ref="D198:D199"/>
    <mergeCell ref="D192:D193"/>
    <mergeCell ref="F6:L6"/>
    <mergeCell ref="G11:L11"/>
    <mergeCell ref="G20:L20"/>
    <mergeCell ref="D34:D36"/>
    <mergeCell ref="D93:D94"/>
    <mergeCell ref="D149:D151"/>
    <mergeCell ref="G156:L156"/>
    <mergeCell ref="G157:L157"/>
    <mergeCell ref="D165:D166"/>
    <mergeCell ref="D171:D172"/>
    <mergeCell ref="D184:D185"/>
    <mergeCell ref="F5:L5"/>
    <mergeCell ref="B1:L1"/>
    <mergeCell ref="B2:C2"/>
    <mergeCell ref="B3:D3"/>
    <mergeCell ref="E3:E4"/>
    <mergeCell ref="F3:L4"/>
  </mergeCells>
  <phoneticPr fontId="4" type="noConversion"/>
  <pageMargins left="0.32" right="0.18" top="0.27559055118110237" bottom="0.31496062992125984" header="0.31496062992125984" footer="0.31496062992125984"/>
  <pageSetup paperSize="9" scale="80" orientation="portrait" r:id="rId1"/>
  <headerFooter>
    <oddFooter>&amp;L&amp;9리드릭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115" zoomScaleNormal="115" workbookViewId="0">
      <selection activeCell="G11" sqref="G11"/>
    </sheetView>
  </sheetViews>
  <sheetFormatPr defaultColWidth="9" defaultRowHeight="13.5"/>
  <cols>
    <col min="1" max="1" width="5.75" style="150" bestFit="1" customWidth="1"/>
    <col min="2" max="2" width="12.375" style="150" customWidth="1"/>
    <col min="3" max="3" width="9.125" style="150" customWidth="1"/>
    <col min="4" max="8" width="10.25" style="150" customWidth="1"/>
    <col min="9" max="9" width="11.75" style="150" bestFit="1" customWidth="1"/>
    <col min="10" max="11" width="12.875" style="150" bestFit="1" customWidth="1"/>
    <col min="12" max="16384" width="9" style="150"/>
  </cols>
  <sheetData>
    <row r="1" spans="1:11" ht="18.75" customHeight="1">
      <c r="A1" s="149" t="s">
        <v>163</v>
      </c>
    </row>
    <row r="2" spans="1:11" ht="33" customHeight="1">
      <c r="A2" s="340" t="s">
        <v>164</v>
      </c>
      <c r="B2" s="340"/>
      <c r="C2" s="340"/>
      <c r="D2" s="340"/>
      <c r="E2" s="340"/>
      <c r="F2" s="340"/>
      <c r="G2" s="340"/>
      <c r="H2" s="340"/>
    </row>
    <row r="3" spans="1:11" ht="12" customHeight="1" thickBot="1">
      <c r="A3" s="151"/>
    </row>
    <row r="4" spans="1:11" ht="22.5" customHeight="1" thickTop="1">
      <c r="A4" s="341" t="s">
        <v>165</v>
      </c>
      <c r="B4" s="341" t="s">
        <v>166</v>
      </c>
      <c r="C4" s="341" t="s">
        <v>167</v>
      </c>
      <c r="D4" s="341" t="s">
        <v>168</v>
      </c>
      <c r="E4" s="152" t="s">
        <v>169</v>
      </c>
      <c r="F4" s="341" t="s">
        <v>170</v>
      </c>
      <c r="G4" s="341" t="s">
        <v>171</v>
      </c>
      <c r="H4" s="341" t="s">
        <v>172</v>
      </c>
    </row>
    <row r="5" spans="1:11" ht="22.5" customHeight="1">
      <c r="A5" s="342"/>
      <c r="B5" s="342"/>
      <c r="C5" s="342"/>
      <c r="D5" s="342"/>
      <c r="E5" s="153" t="s">
        <v>12</v>
      </c>
      <c r="F5" s="343"/>
      <c r="G5" s="344"/>
      <c r="H5" s="342"/>
    </row>
    <row r="6" spans="1:11" ht="27" customHeight="1">
      <c r="A6" s="154">
        <v>1</v>
      </c>
      <c r="B6" s="154" t="s">
        <v>173</v>
      </c>
      <c r="C6" s="154"/>
      <c r="D6" s="155">
        <v>1108000</v>
      </c>
      <c r="E6" s="155">
        <v>165600</v>
      </c>
      <c r="F6" s="156">
        <f>SUM(D6:E6)</f>
        <v>1273600</v>
      </c>
      <c r="G6" s="155">
        <v>101579</v>
      </c>
      <c r="H6" s="155">
        <f>F6-G6</f>
        <v>1172021</v>
      </c>
      <c r="J6" s="157"/>
      <c r="K6" s="158"/>
    </row>
    <row r="7" spans="1:11" ht="27" customHeight="1">
      <c r="A7" s="159">
        <v>2</v>
      </c>
      <c r="B7" s="159" t="s">
        <v>174</v>
      </c>
      <c r="C7" s="159"/>
      <c r="D7" s="156">
        <v>252646</v>
      </c>
      <c r="E7" s="156">
        <v>61317</v>
      </c>
      <c r="F7" s="156">
        <f>SUM(D7:E7)</f>
        <v>313963</v>
      </c>
      <c r="G7" s="156">
        <v>25395</v>
      </c>
      <c r="H7" s="156">
        <f>F7-G7</f>
        <v>288568</v>
      </c>
      <c r="J7" s="158"/>
      <c r="K7" s="158"/>
    </row>
    <row r="8" spans="1:11" ht="27" customHeight="1">
      <c r="A8" s="159"/>
      <c r="B8" s="159"/>
      <c r="C8" s="159"/>
      <c r="D8" s="156"/>
      <c r="E8" s="156"/>
      <c r="F8" s="156"/>
      <c r="G8" s="160"/>
      <c r="H8" s="160"/>
      <c r="I8" s="157"/>
    </row>
    <row r="9" spans="1:11" ht="27" customHeight="1">
      <c r="A9" s="159"/>
      <c r="B9" s="159"/>
      <c r="C9" s="159"/>
      <c r="D9" s="156"/>
      <c r="E9" s="156"/>
      <c r="F9" s="156"/>
      <c r="G9" s="160"/>
      <c r="H9" s="160"/>
    </row>
    <row r="10" spans="1:11" ht="27" customHeight="1">
      <c r="A10" s="159"/>
      <c r="B10" s="159"/>
      <c r="C10" s="159"/>
      <c r="D10" s="156"/>
      <c r="E10" s="156"/>
      <c r="F10" s="156"/>
      <c r="G10" s="160"/>
      <c r="H10" s="160"/>
    </row>
    <row r="11" spans="1:11" ht="27" customHeight="1">
      <c r="A11" s="159"/>
      <c r="B11" s="159"/>
      <c r="C11" s="159"/>
      <c r="D11" s="156"/>
      <c r="E11" s="156"/>
      <c r="F11" s="156"/>
      <c r="G11" s="160"/>
      <c r="H11" s="160"/>
    </row>
    <row r="12" spans="1:11" ht="27" customHeight="1">
      <c r="A12" s="159"/>
      <c r="B12" s="159"/>
      <c r="C12" s="159"/>
      <c r="D12" s="156"/>
      <c r="E12" s="156"/>
      <c r="F12" s="156"/>
      <c r="G12" s="160"/>
      <c r="H12" s="160"/>
    </row>
    <row r="13" spans="1:11" ht="27" customHeight="1">
      <c r="A13" s="159"/>
      <c r="B13" s="159"/>
      <c r="C13" s="159"/>
      <c r="D13" s="156"/>
      <c r="E13" s="156"/>
      <c r="F13" s="156"/>
      <c r="G13" s="160"/>
      <c r="H13" s="160"/>
    </row>
    <row r="14" spans="1:11" ht="27" customHeight="1">
      <c r="A14" s="159"/>
      <c r="B14" s="159"/>
      <c r="C14" s="159"/>
      <c r="D14" s="156"/>
      <c r="E14" s="156"/>
      <c r="F14" s="156"/>
      <c r="G14" s="160"/>
      <c r="H14" s="160"/>
    </row>
    <row r="15" spans="1:11" ht="27" customHeight="1">
      <c r="A15" s="159"/>
      <c r="B15" s="159"/>
      <c r="C15" s="159"/>
      <c r="D15" s="156"/>
      <c r="E15" s="156"/>
      <c r="F15" s="156"/>
      <c r="G15" s="160"/>
      <c r="H15" s="160"/>
    </row>
    <row r="16" spans="1:11" ht="27" customHeight="1">
      <c r="A16" s="159"/>
      <c r="B16" s="159"/>
      <c r="C16" s="159"/>
      <c r="D16" s="156"/>
      <c r="E16" s="156"/>
      <c r="F16" s="156"/>
      <c r="G16" s="160"/>
      <c r="H16" s="160"/>
    </row>
    <row r="17" spans="1:8" ht="27" customHeight="1">
      <c r="A17" s="159"/>
      <c r="B17" s="159"/>
      <c r="C17" s="159"/>
      <c r="D17" s="156"/>
      <c r="E17" s="156"/>
      <c r="F17" s="156"/>
      <c r="G17" s="160"/>
      <c r="H17" s="160"/>
    </row>
    <row r="18" spans="1:8" ht="27" customHeight="1">
      <c r="A18" s="159"/>
      <c r="B18" s="159"/>
      <c r="C18" s="159"/>
      <c r="D18" s="156"/>
      <c r="E18" s="156"/>
      <c r="F18" s="156"/>
      <c r="G18" s="160"/>
      <c r="H18" s="160"/>
    </row>
    <row r="19" spans="1:8" ht="27" customHeight="1">
      <c r="A19" s="159"/>
      <c r="B19" s="159"/>
      <c r="C19" s="159"/>
      <c r="D19" s="156"/>
      <c r="E19" s="156"/>
      <c r="F19" s="156"/>
      <c r="G19" s="160"/>
      <c r="H19" s="160"/>
    </row>
    <row r="20" spans="1:8" ht="27" customHeight="1">
      <c r="A20" s="159"/>
      <c r="B20" s="159"/>
      <c r="C20" s="159"/>
      <c r="D20" s="156"/>
      <c r="E20" s="156"/>
      <c r="F20" s="156"/>
      <c r="G20" s="160"/>
      <c r="H20" s="160"/>
    </row>
    <row r="21" spans="1:8" ht="27" customHeight="1">
      <c r="A21" s="159"/>
      <c r="B21" s="159"/>
      <c r="C21" s="159"/>
      <c r="D21" s="156"/>
      <c r="E21" s="156"/>
      <c r="F21" s="156"/>
      <c r="G21" s="160"/>
      <c r="H21" s="160"/>
    </row>
    <row r="22" spans="1:8" ht="27" customHeight="1">
      <c r="A22" s="159"/>
      <c r="B22" s="159"/>
      <c r="C22" s="159"/>
      <c r="D22" s="156"/>
      <c r="E22" s="156"/>
      <c r="F22" s="156"/>
      <c r="G22" s="160"/>
      <c r="H22" s="160"/>
    </row>
    <row r="23" spans="1:8" ht="27" customHeight="1">
      <c r="A23" s="159"/>
      <c r="B23" s="159"/>
      <c r="C23" s="159"/>
      <c r="D23" s="159"/>
      <c r="E23" s="160"/>
      <c r="F23" s="160"/>
      <c r="G23" s="160"/>
      <c r="H23" s="160"/>
    </row>
    <row r="24" spans="1:8" ht="27" customHeight="1">
      <c r="A24" s="159"/>
      <c r="B24" s="159"/>
      <c r="C24" s="159"/>
      <c r="D24" s="159"/>
      <c r="E24" s="160"/>
      <c r="F24" s="160"/>
      <c r="G24" s="160"/>
      <c r="H24" s="160"/>
    </row>
    <row r="25" spans="1:8" ht="27" customHeight="1">
      <c r="A25" s="159"/>
      <c r="B25" s="159"/>
      <c r="C25" s="159"/>
      <c r="D25" s="159"/>
      <c r="E25" s="159"/>
      <c r="F25" s="159"/>
      <c r="G25" s="159"/>
      <c r="H25" s="159"/>
    </row>
    <row r="26" spans="1:8" ht="27" customHeight="1">
      <c r="A26" s="161"/>
      <c r="B26" s="161"/>
      <c r="C26" s="161"/>
      <c r="D26" s="161"/>
      <c r="E26" s="161"/>
      <c r="F26" s="161"/>
      <c r="G26" s="161"/>
      <c r="H26" s="161"/>
    </row>
    <row r="27" spans="1:8" ht="46.5" customHeight="1">
      <c r="A27" s="337" t="s">
        <v>175</v>
      </c>
      <c r="B27" s="337"/>
      <c r="C27" s="337"/>
      <c r="D27" s="337"/>
      <c r="E27" s="338" t="s">
        <v>176</v>
      </c>
      <c r="F27" s="339"/>
      <c r="G27" s="339"/>
      <c r="H27" s="339"/>
    </row>
  </sheetData>
  <mergeCells count="10">
    <mergeCell ref="A27:D27"/>
    <mergeCell ref="E27:H27"/>
    <mergeCell ref="A2:H2"/>
    <mergeCell ref="A4:A5"/>
    <mergeCell ref="B4:B5"/>
    <mergeCell ref="C4:C5"/>
    <mergeCell ref="D4:D5"/>
    <mergeCell ref="F4:F5"/>
    <mergeCell ref="G4:G5"/>
    <mergeCell ref="H4:H5"/>
  </mergeCells>
  <phoneticPr fontId="4" type="noConversion"/>
  <pageMargins left="0.83" right="0.43" top="0.75" bottom="0.4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2022 세입세출총괄표</vt:lpstr>
      <vt:lpstr>2022 세입예산서</vt:lpstr>
      <vt:lpstr>2022 세출예산서</vt:lpstr>
      <vt:lpstr>임직원보수일람표</vt:lpstr>
      <vt:lpstr>'2022 세입예산서'!Print_Area</vt:lpstr>
      <vt:lpstr>'2022 세출예산서'!Print_Area</vt:lpstr>
      <vt:lpstr>'2022 세입예산서'!Print_Titles</vt:lpstr>
      <vt:lpstr>'2022 세출예산서'!Print_Titles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종혁</dc:creator>
  <cp:lastModifiedBy>이미진</cp:lastModifiedBy>
  <cp:lastPrinted>2021-12-08T07:46:55Z</cp:lastPrinted>
  <dcterms:created xsi:type="dcterms:W3CDTF">2018-12-13T08:32:50Z</dcterms:created>
  <dcterms:modified xsi:type="dcterms:W3CDTF">2021-12-09T00:48:17Z</dcterms:modified>
</cp:coreProperties>
</file>