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3715" windowHeight="9855"/>
  </bookViews>
  <sheets>
    <sheet name="2015년 세입결산" sheetId="1" r:id="rId1"/>
    <sheet name="2015년 세출결산" sheetId="2" r:id="rId2"/>
    <sheet name="Sheet3" sheetId="3" r:id="rId3"/>
  </sheets>
  <definedNames>
    <definedName name="_xlnm.Print_Area" localSheetId="0">'2015년 세입결산'!$A$1:$H$103</definedName>
    <definedName name="_xlnm.Print_Area" localSheetId="1">'2015년 세출결산'!$A$1:$H$160</definedName>
    <definedName name="_xlnm.Print_Titles" localSheetId="0">'2015년 세입결산'!$1:$4</definedName>
    <definedName name="_xlnm.Print_Titles" localSheetId="1">'2015년 세출결산'!$1:$4</definedName>
  </definedNames>
  <calcPr calcId="125725"/>
</workbook>
</file>

<file path=xl/calcChain.xml><?xml version="1.0" encoding="utf-8"?>
<calcChain xmlns="http://schemas.openxmlformats.org/spreadsheetml/2006/main">
  <c r="F93" i="1"/>
  <c r="F48" i="2"/>
  <c r="F111"/>
  <c r="I162"/>
  <c r="F146"/>
  <c r="E149"/>
  <c r="E150"/>
  <c r="E72" i="1"/>
  <c r="F98" i="2"/>
  <c r="F68"/>
  <c r="H35"/>
  <c r="F47"/>
  <c r="F38"/>
  <c r="G38"/>
  <c r="F17"/>
  <c r="F5"/>
  <c r="F39"/>
  <c r="F72"/>
  <c r="F69"/>
  <c r="F18"/>
  <c r="F57"/>
  <c r="F45"/>
  <c r="F42"/>
  <c r="F24"/>
  <c r="F6"/>
  <c r="F12"/>
  <c r="F15"/>
  <c r="F92"/>
  <c r="F89"/>
  <c r="F56"/>
  <c r="F50"/>
  <c r="F44"/>
  <c r="F41"/>
  <c r="F29"/>
  <c r="F23"/>
  <c r="E169"/>
  <c r="E90" i="1"/>
  <c r="E39" i="2"/>
  <c r="E15"/>
  <c r="E14"/>
  <c r="E38"/>
  <c r="E24"/>
  <c r="E23"/>
  <c r="E18"/>
  <c r="E17"/>
  <c r="E80" i="1" l="1"/>
  <c r="E112"/>
  <c r="G96" l="1"/>
  <c r="G99" s="1"/>
  <c r="F96"/>
  <c r="F99" s="1"/>
  <c r="E96"/>
  <c r="E99" s="1"/>
  <c r="G95"/>
  <c r="G98" s="1"/>
  <c r="F95"/>
  <c r="F98" s="1"/>
  <c r="E95"/>
  <c r="E98" s="1"/>
  <c r="G94"/>
  <c r="F94"/>
  <c r="E94"/>
  <c r="H93"/>
  <c r="H92"/>
  <c r="G91"/>
  <c r="F91"/>
  <c r="E91"/>
  <c r="H90"/>
  <c r="H89"/>
  <c r="G88"/>
  <c r="F88"/>
  <c r="E88"/>
  <c r="H87"/>
  <c r="H86"/>
  <c r="G81"/>
  <c r="G84" s="1"/>
  <c r="F81"/>
  <c r="F84" s="1"/>
  <c r="E81"/>
  <c r="E84" s="1"/>
  <c r="G80"/>
  <c r="G83" s="1"/>
  <c r="F80"/>
  <c r="F83" s="1"/>
  <c r="E83"/>
  <c r="G79"/>
  <c r="F79"/>
  <c r="E79"/>
  <c r="H79" s="1"/>
  <c r="H78"/>
  <c r="H77"/>
  <c r="G76"/>
  <c r="F76"/>
  <c r="E76"/>
  <c r="H75"/>
  <c r="H74"/>
  <c r="G73"/>
  <c r="F73"/>
  <c r="E73"/>
  <c r="H73" s="1"/>
  <c r="H72"/>
  <c r="H71"/>
  <c r="H76" l="1"/>
  <c r="H88"/>
  <c r="H94"/>
  <c r="H99"/>
  <c r="H91"/>
  <c r="G100"/>
  <c r="G85"/>
  <c r="E100"/>
  <c r="H98"/>
  <c r="F100"/>
  <c r="H95"/>
  <c r="H96"/>
  <c r="F97"/>
  <c r="E97"/>
  <c r="G97"/>
  <c r="E85"/>
  <c r="H83"/>
  <c r="F85"/>
  <c r="H84"/>
  <c r="H80"/>
  <c r="H81"/>
  <c r="F82"/>
  <c r="E82"/>
  <c r="G82"/>
  <c r="E24"/>
  <c r="B14"/>
  <c r="B20"/>
  <c r="B26"/>
  <c r="B44"/>
  <c r="B50"/>
  <c r="B56"/>
  <c r="B62"/>
  <c r="G141" i="2"/>
  <c r="G144" s="1"/>
  <c r="F141"/>
  <c r="F142" s="1"/>
  <c r="E141"/>
  <c r="E144" s="1"/>
  <c r="G140"/>
  <c r="G143" s="1"/>
  <c r="F140"/>
  <c r="F143" s="1"/>
  <c r="E140"/>
  <c r="E143" s="1"/>
  <c r="G132"/>
  <c r="G135" s="1"/>
  <c r="F132"/>
  <c r="E132"/>
  <c r="E135" s="1"/>
  <c r="G131"/>
  <c r="E131"/>
  <c r="E134" s="1"/>
  <c r="F131"/>
  <c r="F134" s="1"/>
  <c r="G153"/>
  <c r="G156" s="1"/>
  <c r="G152"/>
  <c r="G155" s="1"/>
  <c r="G157" s="1"/>
  <c r="F153"/>
  <c r="F156" s="1"/>
  <c r="F152"/>
  <c r="E153"/>
  <c r="E156" s="1"/>
  <c r="E152"/>
  <c r="E155" s="1"/>
  <c r="G96"/>
  <c r="F96"/>
  <c r="E96"/>
  <c r="G95"/>
  <c r="F95"/>
  <c r="E95"/>
  <c r="E97" s="1"/>
  <c r="G75"/>
  <c r="G78" s="1"/>
  <c r="F75"/>
  <c r="F78" s="1"/>
  <c r="E75"/>
  <c r="E78" s="1"/>
  <c r="G74"/>
  <c r="F74"/>
  <c r="F77" s="1"/>
  <c r="E74"/>
  <c r="E77" s="1"/>
  <c r="G121"/>
  <c r="F120"/>
  <c r="H120" s="1"/>
  <c r="E120"/>
  <c r="F119"/>
  <c r="F121" s="1"/>
  <c r="E119"/>
  <c r="E121" s="1"/>
  <c r="G115"/>
  <c r="F114"/>
  <c r="E114"/>
  <c r="F113"/>
  <c r="E113"/>
  <c r="E115" s="1"/>
  <c r="E112"/>
  <c r="F112"/>
  <c r="G112"/>
  <c r="H111"/>
  <c r="F108"/>
  <c r="H108" s="1"/>
  <c r="E108"/>
  <c r="G109"/>
  <c r="F107"/>
  <c r="E107"/>
  <c r="G102"/>
  <c r="G123" s="1"/>
  <c r="F102"/>
  <c r="H102" s="1"/>
  <c r="E102"/>
  <c r="E123" s="1"/>
  <c r="G101"/>
  <c r="G122" s="1"/>
  <c r="F101"/>
  <c r="E101"/>
  <c r="G60"/>
  <c r="F60"/>
  <c r="E60"/>
  <c r="G59"/>
  <c r="F59"/>
  <c r="E59"/>
  <c r="G33"/>
  <c r="F33"/>
  <c r="E33"/>
  <c r="G32"/>
  <c r="F32"/>
  <c r="E32"/>
  <c r="G21"/>
  <c r="F21"/>
  <c r="E21"/>
  <c r="G20"/>
  <c r="G62" s="1"/>
  <c r="F20"/>
  <c r="F62" s="1"/>
  <c r="E20"/>
  <c r="H150"/>
  <c r="H149"/>
  <c r="H147"/>
  <c r="H146"/>
  <c r="H140"/>
  <c r="H138"/>
  <c r="H137"/>
  <c r="H129"/>
  <c r="H128"/>
  <c r="H126"/>
  <c r="H125"/>
  <c r="H117"/>
  <c r="H116"/>
  <c r="H110"/>
  <c r="H105"/>
  <c r="H104"/>
  <c r="H99"/>
  <c r="H98"/>
  <c r="H93"/>
  <c r="H92"/>
  <c r="H90"/>
  <c r="H89"/>
  <c r="H87"/>
  <c r="H86"/>
  <c r="H84"/>
  <c r="H83"/>
  <c r="H81"/>
  <c r="H80"/>
  <c r="H72"/>
  <c r="H71"/>
  <c r="H69"/>
  <c r="H68"/>
  <c r="H66"/>
  <c r="H65"/>
  <c r="H57"/>
  <c r="H56"/>
  <c r="H54"/>
  <c r="H53"/>
  <c r="H51"/>
  <c r="H50"/>
  <c r="H48"/>
  <c r="H47"/>
  <c r="H45"/>
  <c r="H44"/>
  <c r="H42"/>
  <c r="H41"/>
  <c r="H39"/>
  <c r="H38"/>
  <c r="H36"/>
  <c r="H30"/>
  <c r="H29"/>
  <c r="H27"/>
  <c r="H26"/>
  <c r="H24"/>
  <c r="H23"/>
  <c r="H18"/>
  <c r="H17"/>
  <c r="H15"/>
  <c r="H14"/>
  <c r="H12"/>
  <c r="H11"/>
  <c r="H9"/>
  <c r="H8"/>
  <c r="H6"/>
  <c r="H5"/>
  <c r="G154"/>
  <c r="G151"/>
  <c r="F151"/>
  <c r="E151"/>
  <c r="H151" s="1"/>
  <c r="G148"/>
  <c r="F148"/>
  <c r="E148"/>
  <c r="G142"/>
  <c r="E142"/>
  <c r="G139"/>
  <c r="F139"/>
  <c r="E139"/>
  <c r="F133"/>
  <c r="G130"/>
  <c r="F130"/>
  <c r="E130"/>
  <c r="G127"/>
  <c r="F127"/>
  <c r="E127"/>
  <c r="G118"/>
  <c r="F118"/>
  <c r="E118"/>
  <c r="G106"/>
  <c r="F106"/>
  <c r="E106"/>
  <c r="G100"/>
  <c r="F100"/>
  <c r="E100"/>
  <c r="G94"/>
  <c r="F94"/>
  <c r="E94"/>
  <c r="G91"/>
  <c r="F91"/>
  <c r="E91"/>
  <c r="G88"/>
  <c r="F88"/>
  <c r="E88"/>
  <c r="G85"/>
  <c r="F85"/>
  <c r="E85"/>
  <c r="G82"/>
  <c r="F82"/>
  <c r="E82"/>
  <c r="G73"/>
  <c r="F73"/>
  <c r="E73"/>
  <c r="G70"/>
  <c r="F70"/>
  <c r="E70"/>
  <c r="G67"/>
  <c r="F67"/>
  <c r="E67"/>
  <c r="G58"/>
  <c r="F58"/>
  <c r="E58"/>
  <c r="G55"/>
  <c r="F55"/>
  <c r="E55"/>
  <c r="G52"/>
  <c r="F52"/>
  <c r="E52"/>
  <c r="G49"/>
  <c r="F49"/>
  <c r="E49"/>
  <c r="G46"/>
  <c r="F46"/>
  <c r="E46"/>
  <c r="G43"/>
  <c r="F43"/>
  <c r="E43"/>
  <c r="G40"/>
  <c r="F40"/>
  <c r="E40"/>
  <c r="G37"/>
  <c r="F37"/>
  <c r="E37"/>
  <c r="G31"/>
  <c r="F31"/>
  <c r="E31"/>
  <c r="G28"/>
  <c r="F28"/>
  <c r="E28"/>
  <c r="G25"/>
  <c r="F25"/>
  <c r="E25"/>
  <c r="G19"/>
  <c r="F19"/>
  <c r="E19"/>
  <c r="G16"/>
  <c r="F16"/>
  <c r="E16"/>
  <c r="G13"/>
  <c r="F13"/>
  <c r="E13"/>
  <c r="G10"/>
  <c r="F10"/>
  <c r="E10"/>
  <c r="H10" s="1"/>
  <c r="G7"/>
  <c r="F7"/>
  <c r="E7"/>
  <c r="H63" i="1"/>
  <c r="H62"/>
  <c r="H57"/>
  <c r="H56"/>
  <c r="H51"/>
  <c r="H50"/>
  <c r="H45"/>
  <c r="H44"/>
  <c r="H36"/>
  <c r="H35"/>
  <c r="H27"/>
  <c r="H26"/>
  <c r="H21"/>
  <c r="H20"/>
  <c r="H15"/>
  <c r="H14"/>
  <c r="H9"/>
  <c r="H8"/>
  <c r="H6"/>
  <c r="H5"/>
  <c r="G66"/>
  <c r="F66"/>
  <c r="E66"/>
  <c r="G65"/>
  <c r="F65"/>
  <c r="E65"/>
  <c r="H65" s="1"/>
  <c r="G60"/>
  <c r="F60"/>
  <c r="E60"/>
  <c r="G59"/>
  <c r="F59"/>
  <c r="E59"/>
  <c r="G54"/>
  <c r="F54"/>
  <c r="E54"/>
  <c r="G53"/>
  <c r="F53"/>
  <c r="E53"/>
  <c r="H53" s="1"/>
  <c r="G48"/>
  <c r="F48"/>
  <c r="E48"/>
  <c r="G47"/>
  <c r="F47"/>
  <c r="E47"/>
  <c r="G39"/>
  <c r="G42" s="1"/>
  <c r="F39"/>
  <c r="F42" s="1"/>
  <c r="E39"/>
  <c r="E42" s="1"/>
  <c r="G38"/>
  <c r="G41" s="1"/>
  <c r="F38"/>
  <c r="E38"/>
  <c r="E41" s="1"/>
  <c r="F41"/>
  <c r="G30"/>
  <c r="F30"/>
  <c r="E30"/>
  <c r="G29"/>
  <c r="G31" s="1"/>
  <c r="F29"/>
  <c r="E29"/>
  <c r="G24"/>
  <c r="F24"/>
  <c r="H24" s="1"/>
  <c r="G23"/>
  <c r="G25" s="1"/>
  <c r="F23"/>
  <c r="E23"/>
  <c r="E25" s="1"/>
  <c r="G18"/>
  <c r="G33" s="1"/>
  <c r="F18"/>
  <c r="E18"/>
  <c r="E19" s="1"/>
  <c r="G17"/>
  <c r="F17"/>
  <c r="E17"/>
  <c r="G12"/>
  <c r="G13" s="1"/>
  <c r="G11"/>
  <c r="F12"/>
  <c r="F11"/>
  <c r="E12"/>
  <c r="H12" s="1"/>
  <c r="E11"/>
  <c r="G64"/>
  <c r="F64"/>
  <c r="E64"/>
  <c r="G58"/>
  <c r="F58"/>
  <c r="E58"/>
  <c r="G52"/>
  <c r="F52"/>
  <c r="E52"/>
  <c r="G46"/>
  <c r="F46"/>
  <c r="E46"/>
  <c r="G37"/>
  <c r="F37"/>
  <c r="E37"/>
  <c r="G28"/>
  <c r="F28"/>
  <c r="E28"/>
  <c r="G22"/>
  <c r="F22"/>
  <c r="E22"/>
  <c r="G16"/>
  <c r="F16"/>
  <c r="E16"/>
  <c r="G10"/>
  <c r="F10"/>
  <c r="E10"/>
  <c r="G7"/>
  <c r="F7"/>
  <c r="E7"/>
  <c r="H7" l="1"/>
  <c r="H28"/>
  <c r="F13"/>
  <c r="H17"/>
  <c r="G19"/>
  <c r="F19"/>
  <c r="H74" i="2"/>
  <c r="F115"/>
  <c r="H114"/>
  <c r="F103"/>
  <c r="H58" i="1"/>
  <c r="H46"/>
  <c r="H25" i="2"/>
  <c r="H101"/>
  <c r="F109"/>
  <c r="H153"/>
  <c r="H82" i="1"/>
  <c r="G63" i="2"/>
  <c r="G159" s="1"/>
  <c r="H100" i="1"/>
  <c r="H97"/>
  <c r="H85"/>
  <c r="E76" i="2"/>
  <c r="H16"/>
  <c r="E157"/>
  <c r="H156"/>
  <c r="H148"/>
  <c r="E154"/>
  <c r="H152"/>
  <c r="F155"/>
  <c r="F157" s="1"/>
  <c r="H143"/>
  <c r="E145"/>
  <c r="G145"/>
  <c r="H141"/>
  <c r="F144"/>
  <c r="H144" s="1"/>
  <c r="H130"/>
  <c r="E136"/>
  <c r="E133"/>
  <c r="H131"/>
  <c r="G133"/>
  <c r="H132"/>
  <c r="G134"/>
  <c r="G136" s="1"/>
  <c r="F135"/>
  <c r="H135" s="1"/>
  <c r="H118"/>
  <c r="F122"/>
  <c r="F123"/>
  <c r="H123" s="1"/>
  <c r="H106"/>
  <c r="H107"/>
  <c r="H100"/>
  <c r="E122"/>
  <c r="E103"/>
  <c r="H94"/>
  <c r="G97"/>
  <c r="H91"/>
  <c r="G124"/>
  <c r="F97"/>
  <c r="H97" s="1"/>
  <c r="H96"/>
  <c r="H95"/>
  <c r="H73"/>
  <c r="F76"/>
  <c r="G76"/>
  <c r="G77"/>
  <c r="G79" s="1"/>
  <c r="E79"/>
  <c r="H75"/>
  <c r="H78"/>
  <c r="H70"/>
  <c r="F79"/>
  <c r="H52"/>
  <c r="F61"/>
  <c r="H60"/>
  <c r="G61"/>
  <c r="H40"/>
  <c r="E63"/>
  <c r="E159" s="1"/>
  <c r="E105" i="1" s="1"/>
  <c r="E62" i="2"/>
  <c r="H62" s="1"/>
  <c r="H55"/>
  <c r="H49"/>
  <c r="E61"/>
  <c r="H61" s="1"/>
  <c r="H46"/>
  <c r="H43"/>
  <c r="H59"/>
  <c r="F63"/>
  <c r="F64" s="1"/>
  <c r="H37"/>
  <c r="H31"/>
  <c r="H33"/>
  <c r="G34"/>
  <c r="F34"/>
  <c r="E34"/>
  <c r="H32"/>
  <c r="F33" i="1"/>
  <c r="F43"/>
  <c r="H10"/>
  <c r="H16"/>
  <c r="H22"/>
  <c r="H37"/>
  <c r="H18"/>
  <c r="H30"/>
  <c r="F40"/>
  <c r="H42"/>
  <c r="F49"/>
  <c r="H48"/>
  <c r="F55"/>
  <c r="H54"/>
  <c r="F61"/>
  <c r="H60"/>
  <c r="F67"/>
  <c r="F70" s="1"/>
  <c r="H66"/>
  <c r="G69"/>
  <c r="G102" s="1"/>
  <c r="G162" i="2" s="1"/>
  <c r="G165" s="1"/>
  <c r="H64" i="1"/>
  <c r="H59"/>
  <c r="H52"/>
  <c r="F69"/>
  <c r="F102" s="1"/>
  <c r="F162" i="2" s="1"/>
  <c r="H47" i="1"/>
  <c r="H41"/>
  <c r="E13"/>
  <c r="E32"/>
  <c r="E33"/>
  <c r="G22" i="2"/>
  <c r="H13"/>
  <c r="E22"/>
  <c r="H7"/>
  <c r="H19" i="1"/>
  <c r="E68"/>
  <c r="H11"/>
  <c r="H23"/>
  <c r="H29"/>
  <c r="H39"/>
  <c r="E31"/>
  <c r="F32"/>
  <c r="F25"/>
  <c r="H25" s="1"/>
  <c r="F31"/>
  <c r="G32"/>
  <c r="G34" s="1"/>
  <c r="E43"/>
  <c r="E40"/>
  <c r="G40"/>
  <c r="E49"/>
  <c r="G49"/>
  <c r="E55"/>
  <c r="G55"/>
  <c r="E61"/>
  <c r="G61"/>
  <c r="E67"/>
  <c r="G67"/>
  <c r="G70" s="1"/>
  <c r="F68"/>
  <c r="F101" s="1"/>
  <c r="F161" i="2" s="1"/>
  <c r="F164" s="1"/>
  <c r="E69" i="1"/>
  <c r="G68"/>
  <c r="G101" s="1"/>
  <c r="G161" i="2" s="1"/>
  <c r="G164" s="1"/>
  <c r="H38" i="1"/>
  <c r="H21" i="2"/>
  <c r="F22"/>
  <c r="H19"/>
  <c r="H20"/>
  <c r="G158"/>
  <c r="F154"/>
  <c r="H142"/>
  <c r="H139"/>
  <c r="H133"/>
  <c r="H127"/>
  <c r="H122"/>
  <c r="H88"/>
  <c r="H85"/>
  <c r="H82"/>
  <c r="H67"/>
  <c r="H121"/>
  <c r="H119"/>
  <c r="H112"/>
  <c r="H115"/>
  <c r="H113"/>
  <c r="E109"/>
  <c r="G103"/>
  <c r="H58"/>
  <c r="H28"/>
  <c r="G43" i="1"/>
  <c r="E101" l="1"/>
  <c r="E161" i="2" s="1"/>
  <c r="H13" i="1"/>
  <c r="G104"/>
  <c r="G107" s="1"/>
  <c r="H103" i="2"/>
  <c r="H109"/>
  <c r="F158"/>
  <c r="F104" i="1" s="1"/>
  <c r="H157" i="2"/>
  <c r="F124"/>
  <c r="H76"/>
  <c r="H34"/>
  <c r="G64"/>
  <c r="G105" i="1"/>
  <c r="G108" s="1"/>
  <c r="H154" i="2"/>
  <c r="H77"/>
  <c r="H33" i="1"/>
  <c r="E102"/>
  <c r="H63" i="2"/>
  <c r="G103" i="1"/>
  <c r="G163" i="2" s="1"/>
  <c r="G166" s="1"/>
  <c r="H79"/>
  <c r="E64"/>
  <c r="E158"/>
  <c r="H155"/>
  <c r="F145"/>
  <c r="H145" s="1"/>
  <c r="F136"/>
  <c r="H136" s="1"/>
  <c r="F159"/>
  <c r="H134"/>
  <c r="E124"/>
  <c r="F34" i="1"/>
  <c r="H43"/>
  <c r="E34"/>
  <c r="H34" s="1"/>
  <c r="H22" i="2"/>
  <c r="H69" i="1"/>
  <c r="H68"/>
  <c r="H67"/>
  <c r="E70"/>
  <c r="H70" s="1"/>
  <c r="H32"/>
  <c r="H61"/>
  <c r="H55"/>
  <c r="H49"/>
  <c r="H40"/>
  <c r="H31"/>
  <c r="G160" i="2"/>
  <c r="G109" i="1" l="1"/>
  <c r="F105"/>
  <c r="F108" s="1"/>
  <c r="F165" i="2"/>
  <c r="H124"/>
  <c r="E162"/>
  <c r="E165" s="1"/>
  <c r="E108" i="1"/>
  <c r="H64" i="2"/>
  <c r="E164"/>
  <c r="E104" i="1"/>
  <c r="E107" s="1"/>
  <c r="G106"/>
  <c r="F107"/>
  <c r="H104"/>
  <c r="F160" i="2"/>
  <c r="E160"/>
  <c r="E106" i="1" s="1"/>
  <c r="F103"/>
  <c r="F163" i="2" s="1"/>
  <c r="H158"/>
  <c r="H159"/>
  <c r="J162" s="1"/>
  <c r="H102" i="1"/>
  <c r="H101"/>
  <c r="H161" i="2" s="1"/>
  <c r="H164" s="1"/>
  <c r="E103" i="1"/>
  <c r="E163" i="2" s="1"/>
  <c r="F166" l="1"/>
  <c r="H105" i="1"/>
  <c r="H108"/>
  <c r="E109"/>
  <c r="H162" i="2"/>
  <c r="J160" s="1"/>
  <c r="F106" i="1"/>
  <c r="H106" s="1"/>
  <c r="H107"/>
  <c r="F109"/>
  <c r="H160" i="2"/>
  <c r="E166"/>
  <c r="H103" i="1"/>
  <c r="H163" i="2" s="1"/>
  <c r="H166" l="1"/>
  <c r="H165"/>
  <c r="H109" i="1"/>
</calcChain>
</file>

<file path=xl/sharedStrings.xml><?xml version="1.0" encoding="utf-8"?>
<sst xmlns="http://schemas.openxmlformats.org/spreadsheetml/2006/main" count="455" uniqueCount="110">
  <si>
    <r>
      <t>[</t>
    </r>
    <r>
      <rPr>
        <sz val="12"/>
        <color rgb="FF000000"/>
        <rFont val="맑은 고딕"/>
        <family val="3"/>
        <charset val="129"/>
        <scheme val="minor"/>
      </rPr>
      <t>별지제</t>
    </r>
    <r>
      <rPr>
        <sz val="12"/>
        <color rgb="FF000000"/>
        <rFont val="한양신명조"/>
        <family val="3"/>
        <charset val="129"/>
      </rPr>
      <t>5</t>
    </r>
    <r>
      <rPr>
        <sz val="12"/>
        <color rgb="FF000000"/>
        <rFont val="맑은 고딕"/>
        <family val="3"/>
        <charset val="129"/>
        <scheme val="minor"/>
      </rPr>
      <t>호의3서식</t>
    </r>
    <r>
      <rPr>
        <sz val="12"/>
        <color rgb="FF000000"/>
        <rFont val="한양신명조"/>
        <family val="3"/>
        <charset val="129"/>
      </rPr>
      <t>]&lt;</t>
    </r>
    <r>
      <rPr>
        <sz val="12"/>
        <color rgb="FF000000"/>
        <rFont val="맑은 고딕"/>
        <family val="3"/>
        <charset val="129"/>
        <scheme val="minor"/>
      </rPr>
      <t>개정</t>
    </r>
    <r>
      <rPr>
        <sz val="12"/>
        <color rgb="FF000000"/>
        <rFont val="한양신명조"/>
        <family val="3"/>
        <charset val="129"/>
      </rPr>
      <t>2009.2.5&gt;</t>
    </r>
  </si>
  <si>
    <r>
      <t>세입결산서</t>
    </r>
    <r>
      <rPr>
        <sz val="15"/>
        <color rgb="FF000000"/>
        <rFont val="한양신명조"/>
        <family val="3"/>
        <charset val="129"/>
      </rPr>
      <t>(</t>
    </r>
    <r>
      <rPr>
        <sz val="15"/>
        <color rgb="FF000000"/>
        <rFont val="맑은 고딕"/>
        <family val="3"/>
        <charset val="129"/>
        <scheme val="minor"/>
      </rPr>
      <t>시설용</t>
    </r>
    <r>
      <rPr>
        <sz val="15"/>
        <color rgb="FF000000"/>
        <rFont val="한양신명조"/>
        <family val="3"/>
        <charset val="129"/>
      </rPr>
      <t>)</t>
    </r>
  </si>
  <si>
    <t>과목</t>
  </si>
  <si>
    <t>구분</t>
  </si>
  <si>
    <t>보조금</t>
  </si>
  <si>
    <t>시설부담</t>
  </si>
  <si>
    <t>후원금</t>
  </si>
  <si>
    <t>계</t>
  </si>
  <si>
    <t>관</t>
  </si>
  <si>
    <t>항</t>
  </si>
  <si>
    <t>목</t>
  </si>
  <si>
    <t>보조금수입</t>
  </si>
  <si>
    <t>인건비</t>
  </si>
  <si>
    <t>예산</t>
  </si>
  <si>
    <t>결산</t>
  </si>
  <si>
    <t>증감</t>
  </si>
  <si>
    <t xml:space="preserve">  </t>
  </si>
  <si>
    <t>운영비</t>
  </si>
  <si>
    <t>합계　</t>
  </si>
  <si>
    <t>　합계</t>
  </si>
  <si>
    <t>합계</t>
  </si>
  <si>
    <t>합 계</t>
  </si>
  <si>
    <t>후원금 수입</t>
  </si>
  <si>
    <t>사업수입</t>
  </si>
  <si>
    <t>인쇄</t>
  </si>
  <si>
    <t>직업재활</t>
  </si>
  <si>
    <t>합계　　</t>
  </si>
  <si>
    <t>합 계　</t>
  </si>
  <si>
    <t>잡수입</t>
  </si>
  <si>
    <t>이자수입</t>
  </si>
  <si>
    <t>기타잡수입</t>
  </si>
  <si>
    <t>총 합 계</t>
  </si>
  <si>
    <r>
      <t>[</t>
    </r>
    <r>
      <rPr>
        <sz val="12"/>
        <color rgb="FF000000"/>
        <rFont val="맑은 고딕"/>
        <family val="3"/>
        <charset val="129"/>
        <scheme val="minor"/>
      </rPr>
      <t>별지제</t>
    </r>
    <r>
      <rPr>
        <sz val="12"/>
        <color rgb="FF000000"/>
        <rFont val="한양신명조"/>
        <family val="3"/>
        <charset val="129"/>
      </rPr>
      <t>5</t>
    </r>
    <r>
      <rPr>
        <sz val="12"/>
        <color rgb="FF000000"/>
        <rFont val="맑은 고딕"/>
        <family val="3"/>
        <charset val="129"/>
        <scheme val="minor"/>
      </rPr>
      <t>호의4서식</t>
    </r>
    <r>
      <rPr>
        <sz val="12"/>
        <color rgb="FF000000"/>
        <rFont val="한양신명조"/>
        <family val="3"/>
        <charset val="129"/>
      </rPr>
      <t>]&lt;</t>
    </r>
    <r>
      <rPr>
        <sz val="12"/>
        <color rgb="FF000000"/>
        <rFont val="맑은 고딕"/>
        <family val="3"/>
        <charset val="129"/>
        <scheme val="minor"/>
      </rPr>
      <t>개정</t>
    </r>
    <r>
      <rPr>
        <sz val="12"/>
        <color rgb="FF000000"/>
        <rFont val="한양신명조"/>
        <family val="3"/>
        <charset val="129"/>
      </rPr>
      <t>2009.2.5&gt;</t>
    </r>
  </si>
  <si>
    <r>
      <t>세출결산서</t>
    </r>
    <r>
      <rPr>
        <sz val="15"/>
        <color rgb="FF000000"/>
        <rFont val="한양신명조"/>
        <family val="3"/>
        <charset val="129"/>
      </rPr>
      <t>(</t>
    </r>
    <r>
      <rPr>
        <sz val="15"/>
        <color rgb="FF000000"/>
        <rFont val="맑은 고딕"/>
        <family val="3"/>
        <charset val="129"/>
        <scheme val="minor"/>
      </rPr>
      <t>시설용</t>
    </r>
    <r>
      <rPr>
        <sz val="15"/>
        <color rgb="FF000000"/>
        <rFont val="한양신명조"/>
        <family val="3"/>
        <charset val="129"/>
      </rPr>
      <t>)</t>
    </r>
  </si>
  <si>
    <t>사무비</t>
  </si>
  <si>
    <t>급여</t>
  </si>
  <si>
    <t>제수당</t>
  </si>
  <si>
    <t>퇴직금 및 퇴직적립</t>
  </si>
  <si>
    <t>사회보험부담비용</t>
  </si>
  <si>
    <t>기타</t>
  </si>
  <si>
    <t>후생경비</t>
  </si>
  <si>
    <t>업무추진비</t>
  </si>
  <si>
    <t>기관운영비</t>
  </si>
  <si>
    <t>직책보조비</t>
  </si>
  <si>
    <t>회의비</t>
  </si>
  <si>
    <t>여비</t>
  </si>
  <si>
    <t>수용비및 수수료</t>
  </si>
  <si>
    <t>공공요금</t>
  </si>
  <si>
    <t>제세공과금</t>
  </si>
  <si>
    <t>차량비</t>
  </si>
  <si>
    <t>건물임차료</t>
  </si>
  <si>
    <t>및</t>
  </si>
  <si>
    <t>관리비</t>
  </si>
  <si>
    <t>연구비</t>
  </si>
  <si>
    <t>기타운영비</t>
  </si>
  <si>
    <t>재산조성비</t>
  </si>
  <si>
    <t>시설비</t>
  </si>
  <si>
    <t>자산취득비</t>
  </si>
  <si>
    <t>시설장비유지비</t>
  </si>
  <si>
    <t>사업비</t>
  </si>
  <si>
    <t>의료비</t>
  </si>
  <si>
    <t>직업재활비</t>
  </si>
  <si>
    <t>특별급식비</t>
  </si>
  <si>
    <t>연료비</t>
  </si>
  <si>
    <t>수익사업비</t>
  </si>
  <si>
    <t>부채상환</t>
  </si>
  <si>
    <t>부채상환금</t>
  </si>
  <si>
    <t>원금상환금</t>
  </si>
  <si>
    <t>이자지불금</t>
  </si>
  <si>
    <t>잡지출</t>
  </si>
  <si>
    <t>예비비</t>
  </si>
  <si>
    <t>인건비(사회복지과)</t>
    <phoneticPr fontId="7" type="noConversion"/>
  </si>
  <si>
    <t>운영비(사회복지과)</t>
    <phoneticPr fontId="7" type="noConversion"/>
  </si>
  <si>
    <t>자본보조금수입(사회복지과)</t>
    <phoneticPr fontId="7" type="noConversion"/>
  </si>
  <si>
    <t>고용노동부(4대보험)</t>
    <phoneticPr fontId="7" type="noConversion"/>
  </si>
  <si>
    <t>인쇄사업수입</t>
    <phoneticPr fontId="7" type="noConversion"/>
  </si>
  <si>
    <t>복사지사업수입</t>
    <phoneticPr fontId="7" type="noConversion"/>
  </si>
  <si>
    <t>직업재활사업수입</t>
    <phoneticPr fontId="7" type="noConversion"/>
  </si>
  <si>
    <t>스캔사업수입</t>
    <phoneticPr fontId="7" type="noConversion"/>
  </si>
  <si>
    <t>경상보조금수입</t>
    <phoneticPr fontId="7" type="noConversion"/>
  </si>
  <si>
    <t>기타보조금수입</t>
    <phoneticPr fontId="7" type="noConversion"/>
  </si>
  <si>
    <t>이월금</t>
    <phoneticPr fontId="7" type="noConversion"/>
  </si>
  <si>
    <t>전년도이월금(후원금)</t>
    <phoneticPr fontId="7" type="noConversion"/>
  </si>
  <si>
    <t>전년도이월금(자부담)</t>
    <phoneticPr fontId="7" type="noConversion"/>
  </si>
  <si>
    <t>전년도이월금(보조금)</t>
    <phoneticPr fontId="7" type="noConversion"/>
  </si>
  <si>
    <t>보조금수입</t>
    <phoneticPr fontId="7" type="noConversion"/>
  </si>
  <si>
    <t>사업수입</t>
    <phoneticPr fontId="7" type="noConversion"/>
  </si>
  <si>
    <t>후원금수입</t>
    <phoneticPr fontId="7" type="noConversion"/>
  </si>
  <si>
    <t>잡수입</t>
    <phoneticPr fontId="7" type="noConversion"/>
  </si>
  <si>
    <t>세  출
총 합 계</t>
    <phoneticPr fontId="7" type="noConversion"/>
  </si>
  <si>
    <t>세  입
총 합 계</t>
    <phoneticPr fontId="7" type="noConversion"/>
  </si>
  <si>
    <t>결산 차액</t>
    <phoneticPr fontId="7" type="noConversion"/>
  </si>
  <si>
    <t>수용기관
경비</t>
    <phoneticPr fontId="7" type="noConversion"/>
  </si>
  <si>
    <t>직업재활
사업비</t>
    <phoneticPr fontId="7" type="noConversion"/>
  </si>
  <si>
    <t>인쇄 
수익사업비</t>
    <phoneticPr fontId="7" type="noConversion"/>
  </si>
  <si>
    <t>복사지
수익사업비</t>
    <phoneticPr fontId="7" type="noConversion"/>
  </si>
  <si>
    <t>직업재활
수익사업비</t>
    <phoneticPr fontId="7" type="noConversion"/>
  </si>
  <si>
    <t>예비비
(이월금)</t>
    <phoneticPr fontId="7" type="noConversion"/>
  </si>
  <si>
    <t>반환금
(2014년
포함)</t>
    <phoneticPr fontId="7" type="noConversion"/>
  </si>
  <si>
    <t>세출
총 합 계</t>
    <phoneticPr fontId="7" type="noConversion"/>
  </si>
  <si>
    <t>차액</t>
    <phoneticPr fontId="7" type="noConversion"/>
  </si>
  <si>
    <t>사무비</t>
    <phoneticPr fontId="7" type="noConversion"/>
  </si>
  <si>
    <t>재산조성비</t>
    <phoneticPr fontId="7" type="noConversion"/>
  </si>
  <si>
    <t>사업비</t>
    <phoneticPr fontId="7" type="noConversion"/>
  </si>
  <si>
    <t>잡지출</t>
    <phoneticPr fontId="7" type="noConversion"/>
  </si>
  <si>
    <t>예비비및기타</t>
    <phoneticPr fontId="7" type="noConversion"/>
  </si>
  <si>
    <t>사무비</t>
    <phoneticPr fontId="7" type="noConversion"/>
  </si>
  <si>
    <t>부채상환</t>
    <phoneticPr fontId="7" type="noConversion"/>
  </si>
  <si>
    <t>불용품
매각대</t>
    <phoneticPr fontId="7" type="noConversion"/>
  </si>
  <si>
    <t>복사지</t>
    <phoneticPr fontId="7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</si>
</sst>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color rgb="FF000000"/>
      <name val="맑은 고딕"/>
      <family val="3"/>
      <charset val="129"/>
      <scheme val="minor"/>
    </font>
    <font>
      <sz val="12"/>
      <color rgb="FF000000"/>
      <name val="한양신명조"/>
      <family val="3"/>
      <charset val="129"/>
    </font>
    <font>
      <sz val="15"/>
      <color rgb="FF000000"/>
      <name val="맑은 고딕"/>
      <family val="3"/>
      <charset val="129"/>
      <scheme val="minor"/>
    </font>
    <font>
      <sz val="15"/>
      <color rgb="FF000000"/>
      <name val="한양신명조"/>
      <family val="3"/>
      <charset val="129"/>
    </font>
    <font>
      <sz val="9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rgb="FF000000"/>
      <name val="함초롬바탕"/>
      <family val="1"/>
      <charset val="129"/>
    </font>
    <font>
      <sz val="10"/>
      <color theme="1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1" fontId="6" fillId="0" borderId="11" xfId="1" applyFont="1" applyBorder="1" applyAlignment="1">
      <alignment horizontal="right" vertical="center" wrapText="1"/>
    </xf>
    <xf numFmtId="41" fontId="6" fillId="0" borderId="5" xfId="1" applyFont="1" applyBorder="1" applyAlignment="1">
      <alignment horizontal="right" vertical="center" wrapText="1"/>
    </xf>
    <xf numFmtId="41" fontId="0" fillId="0" borderId="0" xfId="1" applyFont="1">
      <alignment vertical="center"/>
    </xf>
    <xf numFmtId="0" fontId="6" fillId="0" borderId="5" xfId="0" applyFont="1" applyBorder="1" applyAlignment="1">
      <alignment horizontal="center" vertical="center" wrapText="1"/>
    </xf>
    <xf numFmtId="41" fontId="9" fillId="0" borderId="0" xfId="1" applyFont="1">
      <alignment vertical="center"/>
    </xf>
    <xf numFmtId="41" fontId="11" fillId="2" borderId="20" xfId="1" applyFont="1" applyFill="1" applyBorder="1">
      <alignment vertical="center"/>
    </xf>
    <xf numFmtId="41" fontId="11" fillId="2" borderId="21" xfId="1" applyFont="1" applyFill="1" applyBorder="1">
      <alignment vertical="center"/>
    </xf>
    <xf numFmtId="41" fontId="11" fillId="2" borderId="22" xfId="1" applyFont="1" applyFill="1" applyBorder="1">
      <alignment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1" fontId="9" fillId="0" borderId="16" xfId="1" applyFont="1" applyBorder="1">
      <alignment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1" fontId="8" fillId="0" borderId="0" xfId="1" applyFont="1" applyFill="1" applyBorder="1" applyAlignment="1">
      <alignment horizontal="right" vertical="center" wrapText="1"/>
    </xf>
    <xf numFmtId="0" fontId="6" fillId="3" borderId="16" xfId="0" applyFont="1" applyFill="1" applyBorder="1" applyAlignment="1">
      <alignment horizontal="center" vertical="center" wrapText="1"/>
    </xf>
    <xf numFmtId="41" fontId="8" fillId="3" borderId="16" xfId="1" applyFont="1" applyFill="1" applyBorder="1" applyAlignment="1">
      <alignment horizontal="right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41" fontId="6" fillId="4" borderId="5" xfId="1" applyFont="1" applyFill="1" applyBorder="1" applyAlignment="1">
      <alignment horizontal="right" vertical="center" wrapText="1"/>
    </xf>
    <xf numFmtId="41" fontId="6" fillId="4" borderId="11" xfId="1" applyFont="1" applyFill="1" applyBorder="1" applyAlignment="1">
      <alignment horizontal="right" vertical="center" wrapText="1"/>
    </xf>
    <xf numFmtId="41" fontId="10" fillId="2" borderId="17" xfId="1" applyFont="1" applyFill="1" applyBorder="1" applyAlignment="1">
      <alignment horizontal="center" vertical="center"/>
    </xf>
    <xf numFmtId="41" fontId="11" fillId="2" borderId="18" xfId="1" applyFont="1" applyFill="1" applyBorder="1" applyAlignment="1">
      <alignment horizontal="center" vertical="center"/>
    </xf>
    <xf numFmtId="41" fontId="11" fillId="2" borderId="19" xfId="1" applyFont="1" applyFill="1" applyBorder="1" applyAlignment="1">
      <alignment horizontal="center" vertical="center"/>
    </xf>
    <xf numFmtId="41" fontId="11" fillId="2" borderId="17" xfId="1" applyFont="1" applyFill="1" applyBorder="1" applyAlignment="1">
      <alignment horizontal="center" vertical="center"/>
    </xf>
    <xf numFmtId="41" fontId="0" fillId="2" borderId="23" xfId="1" applyFont="1" applyFill="1" applyBorder="1" applyAlignment="1">
      <alignment horizontal="center" vertical="center"/>
    </xf>
    <xf numFmtId="41" fontId="0" fillId="2" borderId="24" xfId="1" applyFont="1" applyFill="1" applyBorder="1" applyAlignment="1">
      <alignment horizontal="center" vertical="center"/>
    </xf>
    <xf numFmtId="41" fontId="0" fillId="0" borderId="0" xfId="1" applyFont="1" applyAlignment="1">
      <alignment horizontal="center" vertical="center"/>
    </xf>
    <xf numFmtId="41" fontId="6" fillId="0" borderId="3" xfId="1" applyFont="1" applyFill="1" applyBorder="1" applyAlignment="1">
      <alignment horizontal="right" vertical="center" wrapText="1"/>
    </xf>
    <xf numFmtId="41" fontId="6" fillId="0" borderId="11" xfId="1" applyFont="1" applyFill="1" applyBorder="1" applyAlignment="1">
      <alignment horizontal="right" vertical="center" wrapText="1"/>
    </xf>
    <xf numFmtId="41" fontId="6" fillId="0" borderId="5" xfId="1" applyFont="1" applyFill="1" applyBorder="1" applyAlignment="1">
      <alignment horizontal="right" vertical="center" wrapText="1"/>
    </xf>
    <xf numFmtId="41" fontId="6" fillId="0" borderId="6" xfId="1" applyFont="1" applyFill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41" fontId="8" fillId="0" borderId="6" xfId="1" applyFont="1" applyFill="1" applyBorder="1" applyAlignment="1">
      <alignment horizontal="right" vertical="center" wrapText="1"/>
    </xf>
    <xf numFmtId="41" fontId="8" fillId="0" borderId="7" xfId="1" applyFont="1" applyFill="1" applyBorder="1" applyAlignment="1">
      <alignment horizontal="right" vertical="center" wrapText="1"/>
    </xf>
    <xf numFmtId="41" fontId="8" fillId="0" borderId="15" xfId="1" applyFont="1" applyFill="1" applyBorder="1" applyAlignment="1">
      <alignment horizontal="righ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3" fillId="0" borderId="0" xfId="0" applyFont="1" applyAlignment="1">
      <alignment horizontal="justify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41" fontId="6" fillId="4" borderId="4" xfId="1" applyFont="1" applyFill="1" applyBorder="1" applyAlignment="1">
      <alignment horizontal="center" vertical="center" wrapText="1"/>
    </xf>
    <xf numFmtId="41" fontId="6" fillId="4" borderId="5" xfId="1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41" fontId="6" fillId="3" borderId="4" xfId="1" applyFont="1" applyFill="1" applyBorder="1" applyAlignment="1">
      <alignment horizontal="center" vertical="center" wrapText="1"/>
    </xf>
    <xf numFmtId="41" fontId="6" fillId="3" borderId="5" xfId="1" applyFont="1" applyFill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2"/>
  <sheetViews>
    <sheetView tabSelected="1" zoomScaleNormal="100" workbookViewId="0">
      <pane xSplit="8" ySplit="4" topLeftCell="I83" activePane="bottomRight" state="frozen"/>
      <selection pane="topRight" activeCell="I1" sqref="I1"/>
      <selection pane="bottomLeft" activeCell="A5" sqref="A5"/>
      <selection pane="bottomRight" activeCell="F89" sqref="F89"/>
    </sheetView>
  </sheetViews>
  <sheetFormatPr defaultRowHeight="16.5"/>
  <cols>
    <col min="1" max="1" width="7.625" customWidth="1"/>
    <col min="2" max="2" width="7.5" customWidth="1"/>
    <col min="3" max="3" width="8.875" customWidth="1"/>
    <col min="4" max="4" width="4.5" bestFit="1" customWidth="1"/>
    <col min="5" max="7" width="12.75" style="11" customWidth="1"/>
    <col min="8" max="8" width="14.625" style="11" bestFit="1" customWidth="1"/>
    <col min="9" max="9" width="1.625" customWidth="1"/>
  </cols>
  <sheetData>
    <row r="1" spans="1:8">
      <c r="A1" s="71" t="s">
        <v>0</v>
      </c>
      <c r="B1" s="71"/>
      <c r="C1" s="71"/>
      <c r="D1" s="71"/>
      <c r="E1" s="71"/>
      <c r="F1" s="71"/>
      <c r="G1" s="71"/>
      <c r="H1" s="71"/>
    </row>
    <row r="2" spans="1:8" ht="24">
      <c r="A2" s="72" t="s">
        <v>1</v>
      </c>
      <c r="B2" s="72"/>
      <c r="C2" s="72"/>
      <c r="D2" s="72"/>
      <c r="E2" s="72"/>
      <c r="F2" s="72"/>
      <c r="G2" s="72"/>
      <c r="H2" s="72"/>
    </row>
    <row r="3" spans="1:8">
      <c r="A3" s="73" t="s">
        <v>2</v>
      </c>
      <c r="B3" s="74"/>
      <c r="C3" s="75"/>
      <c r="D3" s="76" t="s">
        <v>3</v>
      </c>
      <c r="E3" s="78" t="s">
        <v>4</v>
      </c>
      <c r="F3" s="78" t="s">
        <v>5</v>
      </c>
      <c r="G3" s="78" t="s">
        <v>6</v>
      </c>
      <c r="H3" s="78" t="s">
        <v>7</v>
      </c>
    </row>
    <row r="4" spans="1:8">
      <c r="A4" s="27" t="s">
        <v>8</v>
      </c>
      <c r="B4" s="28" t="s">
        <v>9</v>
      </c>
      <c r="C4" s="29" t="s">
        <v>10</v>
      </c>
      <c r="D4" s="77"/>
      <c r="E4" s="79"/>
      <c r="F4" s="79"/>
      <c r="G4" s="79"/>
      <c r="H4" s="79"/>
    </row>
    <row r="5" spans="1:8" ht="15.75" customHeight="1">
      <c r="A5" s="57" t="s">
        <v>11</v>
      </c>
      <c r="B5" s="57" t="s">
        <v>79</v>
      </c>
      <c r="C5" s="49" t="s">
        <v>71</v>
      </c>
      <c r="D5" s="2" t="s">
        <v>13</v>
      </c>
      <c r="E5" s="39">
        <v>154080000</v>
      </c>
      <c r="F5" s="40">
        <v>0</v>
      </c>
      <c r="G5" s="40">
        <v>0</v>
      </c>
      <c r="H5" s="40">
        <f>SUM(E5:G5)</f>
        <v>154080000</v>
      </c>
    </row>
    <row r="6" spans="1:8" ht="15.75" customHeight="1">
      <c r="A6" s="47"/>
      <c r="B6" s="47"/>
      <c r="C6" s="51"/>
      <c r="D6" s="2" t="s">
        <v>14</v>
      </c>
      <c r="E6" s="41">
        <v>154080000</v>
      </c>
      <c r="F6" s="42">
        <v>0</v>
      </c>
      <c r="G6" s="42">
        <v>0</v>
      </c>
      <c r="H6" s="40">
        <f>SUM(E6:G6)</f>
        <v>154080000</v>
      </c>
    </row>
    <row r="7" spans="1:8" ht="15.75" customHeight="1">
      <c r="A7" s="47"/>
      <c r="B7" s="47"/>
      <c r="C7" s="53"/>
      <c r="D7" s="2" t="s">
        <v>15</v>
      </c>
      <c r="E7" s="41">
        <f>E5-E6</f>
        <v>0</v>
      </c>
      <c r="F7" s="41">
        <f>F5-F6</f>
        <v>0</v>
      </c>
      <c r="G7" s="41">
        <f>G5-G6</f>
        <v>0</v>
      </c>
      <c r="H7" s="40">
        <f>SUM(E7:G7)</f>
        <v>0</v>
      </c>
    </row>
    <row r="8" spans="1:8" ht="15.75" customHeight="1">
      <c r="A8" s="47"/>
      <c r="B8" s="47" t="s">
        <v>16</v>
      </c>
      <c r="C8" s="49" t="s">
        <v>72</v>
      </c>
      <c r="D8" s="2" t="s">
        <v>13</v>
      </c>
      <c r="E8" s="41">
        <v>24369000</v>
      </c>
      <c r="F8" s="42">
        <v>0</v>
      </c>
      <c r="G8" s="42">
        <v>0</v>
      </c>
      <c r="H8" s="40">
        <f t="shared" ref="H8:H10" si="0">SUM(E8:G8)</f>
        <v>24369000</v>
      </c>
    </row>
    <row r="9" spans="1:8" ht="15.75" customHeight="1">
      <c r="A9" s="47"/>
      <c r="B9" s="47"/>
      <c r="C9" s="51"/>
      <c r="D9" s="2" t="s">
        <v>14</v>
      </c>
      <c r="E9" s="41">
        <v>24369000</v>
      </c>
      <c r="F9" s="42">
        <v>0</v>
      </c>
      <c r="G9" s="42">
        <v>0</v>
      </c>
      <c r="H9" s="40">
        <f t="shared" si="0"/>
        <v>24369000</v>
      </c>
    </row>
    <row r="10" spans="1:8" ht="15.75" customHeight="1">
      <c r="A10" s="47"/>
      <c r="B10" s="47"/>
      <c r="C10" s="53"/>
      <c r="D10" s="2" t="s">
        <v>15</v>
      </c>
      <c r="E10" s="41">
        <f>E8-E9</f>
        <v>0</v>
      </c>
      <c r="F10" s="41">
        <f>F8-F9</f>
        <v>0</v>
      </c>
      <c r="G10" s="41">
        <f>G8-G9</f>
        <v>0</v>
      </c>
      <c r="H10" s="40">
        <f t="shared" si="0"/>
        <v>0</v>
      </c>
    </row>
    <row r="11" spans="1:8" ht="15.75" customHeight="1">
      <c r="A11" s="47"/>
      <c r="B11" s="47" t="s">
        <v>16</v>
      </c>
      <c r="C11" s="57" t="s">
        <v>18</v>
      </c>
      <c r="D11" s="2" t="s">
        <v>13</v>
      </c>
      <c r="E11" s="41">
        <f t="shared" ref="E11:G12" si="1">E5+E8</f>
        <v>178449000</v>
      </c>
      <c r="F11" s="41">
        <f t="shared" si="1"/>
        <v>0</v>
      </c>
      <c r="G11" s="41">
        <f t="shared" si="1"/>
        <v>0</v>
      </c>
      <c r="H11" s="40">
        <f t="shared" ref="H11:H25" si="2">SUM(E11:G11)</f>
        <v>178449000</v>
      </c>
    </row>
    <row r="12" spans="1:8" ht="15.75" customHeight="1">
      <c r="A12" s="47"/>
      <c r="B12" s="47"/>
      <c r="C12" s="47"/>
      <c r="D12" s="2" t="s">
        <v>14</v>
      </c>
      <c r="E12" s="41">
        <f t="shared" si="1"/>
        <v>178449000</v>
      </c>
      <c r="F12" s="41">
        <f t="shared" si="1"/>
        <v>0</v>
      </c>
      <c r="G12" s="41">
        <f t="shared" si="1"/>
        <v>0</v>
      </c>
      <c r="H12" s="40">
        <f t="shared" si="2"/>
        <v>178449000</v>
      </c>
    </row>
    <row r="13" spans="1:8" ht="15.75" customHeight="1">
      <c r="A13" s="47"/>
      <c r="B13" s="48"/>
      <c r="C13" s="48"/>
      <c r="D13" s="2" t="s">
        <v>15</v>
      </c>
      <c r="E13" s="41">
        <f>E11-E12</f>
        <v>0</v>
      </c>
      <c r="F13" s="41">
        <f>F11-F12</f>
        <v>0</v>
      </c>
      <c r="G13" s="41">
        <f>G11-G12</f>
        <v>0</v>
      </c>
      <c r="H13" s="40">
        <f t="shared" si="2"/>
        <v>0</v>
      </c>
    </row>
    <row r="14" spans="1:8" ht="15.75" customHeight="1">
      <c r="A14" s="47"/>
      <c r="B14" s="57" t="str">
        <f>C14</f>
        <v>자본보조금수입(사회복지과)</v>
      </c>
      <c r="C14" s="49" t="s">
        <v>73</v>
      </c>
      <c r="D14" s="2" t="s">
        <v>13</v>
      </c>
      <c r="E14" s="41">
        <v>0</v>
      </c>
      <c r="F14" s="42">
        <v>0</v>
      </c>
      <c r="G14" s="42">
        <v>0</v>
      </c>
      <c r="H14" s="40">
        <f t="shared" si="2"/>
        <v>0</v>
      </c>
    </row>
    <row r="15" spans="1:8" ht="15.75" customHeight="1">
      <c r="A15" s="47"/>
      <c r="B15" s="47"/>
      <c r="C15" s="51"/>
      <c r="D15" s="2" t="s">
        <v>14</v>
      </c>
      <c r="E15" s="41">
        <v>0</v>
      </c>
      <c r="F15" s="42">
        <v>0</v>
      </c>
      <c r="G15" s="42">
        <v>0</v>
      </c>
      <c r="H15" s="40">
        <f t="shared" si="2"/>
        <v>0</v>
      </c>
    </row>
    <row r="16" spans="1:8" ht="15.75" customHeight="1">
      <c r="A16" s="47"/>
      <c r="B16" s="47"/>
      <c r="C16" s="53"/>
      <c r="D16" s="2" t="s">
        <v>15</v>
      </c>
      <c r="E16" s="41">
        <f>E14-E15</f>
        <v>0</v>
      </c>
      <c r="F16" s="41">
        <f>F14-F15</f>
        <v>0</v>
      </c>
      <c r="G16" s="41">
        <f>G14-G15</f>
        <v>0</v>
      </c>
      <c r="H16" s="40">
        <f t="shared" si="2"/>
        <v>0</v>
      </c>
    </row>
    <row r="17" spans="1:8" ht="15.75" customHeight="1">
      <c r="A17" s="47"/>
      <c r="B17" s="47" t="s">
        <v>16</v>
      </c>
      <c r="C17" s="57" t="s">
        <v>18</v>
      </c>
      <c r="D17" s="2" t="s">
        <v>13</v>
      </c>
      <c r="E17" s="41">
        <f>E14</f>
        <v>0</v>
      </c>
      <c r="F17" s="41">
        <f t="shared" ref="F17:G17" si="3">F14</f>
        <v>0</v>
      </c>
      <c r="G17" s="41">
        <f t="shared" si="3"/>
        <v>0</v>
      </c>
      <c r="H17" s="40">
        <f t="shared" si="2"/>
        <v>0</v>
      </c>
    </row>
    <row r="18" spans="1:8" ht="15.75" customHeight="1">
      <c r="A18" s="47"/>
      <c r="B18" s="47"/>
      <c r="C18" s="47"/>
      <c r="D18" s="2" t="s">
        <v>14</v>
      </c>
      <c r="E18" s="41">
        <f t="shared" ref="E18:G18" si="4">E15</f>
        <v>0</v>
      </c>
      <c r="F18" s="41">
        <f t="shared" si="4"/>
        <v>0</v>
      </c>
      <c r="G18" s="41">
        <f t="shared" si="4"/>
        <v>0</v>
      </c>
      <c r="H18" s="40">
        <f t="shared" si="2"/>
        <v>0</v>
      </c>
    </row>
    <row r="19" spans="1:8" ht="15.75" customHeight="1">
      <c r="A19" s="47"/>
      <c r="B19" s="48"/>
      <c r="C19" s="48"/>
      <c r="D19" s="2" t="s">
        <v>15</v>
      </c>
      <c r="E19" s="41">
        <f>E17-E18</f>
        <v>0</v>
      </c>
      <c r="F19" s="41">
        <f>F17-F18</f>
        <v>0</v>
      </c>
      <c r="G19" s="41">
        <f>G17-G18</f>
        <v>0</v>
      </c>
      <c r="H19" s="40">
        <f t="shared" si="2"/>
        <v>0</v>
      </c>
    </row>
    <row r="20" spans="1:8" ht="15.75" customHeight="1">
      <c r="A20" s="47"/>
      <c r="B20" s="57" t="str">
        <f>C20</f>
        <v>기타보조금수입</v>
      </c>
      <c r="C20" s="49" t="s">
        <v>80</v>
      </c>
      <c r="D20" s="2" t="s">
        <v>13</v>
      </c>
      <c r="E20" s="41">
        <v>8000000</v>
      </c>
      <c r="F20" s="42">
        <v>0</v>
      </c>
      <c r="G20" s="42">
        <v>0</v>
      </c>
      <c r="H20" s="40">
        <f t="shared" si="2"/>
        <v>8000000</v>
      </c>
    </row>
    <row r="21" spans="1:8" ht="15.75" customHeight="1">
      <c r="A21" s="47"/>
      <c r="B21" s="47"/>
      <c r="C21" s="51"/>
      <c r="D21" s="2" t="s">
        <v>14</v>
      </c>
      <c r="E21" s="41">
        <v>7990100</v>
      </c>
      <c r="F21" s="42">
        <v>0</v>
      </c>
      <c r="G21" s="42">
        <v>0</v>
      </c>
      <c r="H21" s="40">
        <f t="shared" si="2"/>
        <v>7990100</v>
      </c>
    </row>
    <row r="22" spans="1:8" ht="15.75" customHeight="1">
      <c r="A22" s="47"/>
      <c r="B22" s="47"/>
      <c r="C22" s="53"/>
      <c r="D22" s="2" t="s">
        <v>15</v>
      </c>
      <c r="E22" s="41">
        <f>E20-E21</f>
        <v>9900</v>
      </c>
      <c r="F22" s="41">
        <f>F20-F21</f>
        <v>0</v>
      </c>
      <c r="G22" s="41">
        <f>G20-G21</f>
        <v>0</v>
      </c>
      <c r="H22" s="40">
        <f t="shared" si="2"/>
        <v>9900</v>
      </c>
    </row>
    <row r="23" spans="1:8" ht="15.75" customHeight="1">
      <c r="A23" s="47"/>
      <c r="B23" s="47" t="s">
        <v>16</v>
      </c>
      <c r="C23" s="57" t="s">
        <v>19</v>
      </c>
      <c r="D23" s="2" t="s">
        <v>13</v>
      </c>
      <c r="E23" s="41">
        <f>E20</f>
        <v>8000000</v>
      </c>
      <c r="F23" s="41">
        <f t="shared" ref="F23:G23" si="5">F20</f>
        <v>0</v>
      </c>
      <c r="G23" s="41">
        <f t="shared" si="5"/>
        <v>0</v>
      </c>
      <c r="H23" s="40">
        <f t="shared" si="2"/>
        <v>8000000</v>
      </c>
    </row>
    <row r="24" spans="1:8" ht="15.75" customHeight="1">
      <c r="A24" s="47"/>
      <c r="B24" s="47"/>
      <c r="C24" s="47"/>
      <c r="D24" s="2" t="s">
        <v>14</v>
      </c>
      <c r="E24" s="41">
        <f t="shared" ref="E24:G24" si="6">E21</f>
        <v>7990100</v>
      </c>
      <c r="F24" s="41">
        <f t="shared" si="6"/>
        <v>0</v>
      </c>
      <c r="G24" s="41">
        <f t="shared" si="6"/>
        <v>0</v>
      </c>
      <c r="H24" s="40">
        <f t="shared" si="2"/>
        <v>7990100</v>
      </c>
    </row>
    <row r="25" spans="1:8" ht="15.75" customHeight="1">
      <c r="A25" s="47"/>
      <c r="B25" s="48"/>
      <c r="C25" s="48"/>
      <c r="D25" s="2" t="s">
        <v>15</v>
      </c>
      <c r="E25" s="41">
        <f>E23-E24</f>
        <v>9900</v>
      </c>
      <c r="F25" s="41">
        <f>F23-F24</f>
        <v>0</v>
      </c>
      <c r="G25" s="41">
        <f>G23-G24</f>
        <v>0</v>
      </c>
      <c r="H25" s="40">
        <f t="shared" si="2"/>
        <v>9900</v>
      </c>
    </row>
    <row r="26" spans="1:8" ht="15.75" customHeight="1">
      <c r="A26" s="47"/>
      <c r="B26" s="57" t="str">
        <f>C26</f>
        <v>고용노동부(4대보험)</v>
      </c>
      <c r="C26" s="49" t="s">
        <v>74</v>
      </c>
      <c r="D26" s="2" t="s">
        <v>13</v>
      </c>
      <c r="E26" s="41">
        <v>20000000</v>
      </c>
      <c r="F26" s="42">
        <v>0</v>
      </c>
      <c r="G26" s="42">
        <v>0</v>
      </c>
      <c r="H26" s="40">
        <f t="shared" ref="H26:H70" si="7">SUM(E26:G26)</f>
        <v>20000000</v>
      </c>
    </row>
    <row r="27" spans="1:8" ht="15.75" customHeight="1">
      <c r="A27" s="47"/>
      <c r="B27" s="47"/>
      <c r="C27" s="51"/>
      <c r="D27" s="2" t="s">
        <v>14</v>
      </c>
      <c r="E27" s="41">
        <v>19597000</v>
      </c>
      <c r="F27" s="42">
        <v>0</v>
      </c>
      <c r="G27" s="42">
        <v>0</v>
      </c>
      <c r="H27" s="40">
        <f t="shared" si="7"/>
        <v>19597000</v>
      </c>
    </row>
    <row r="28" spans="1:8" ht="15.75" customHeight="1">
      <c r="A28" s="47"/>
      <c r="B28" s="47"/>
      <c r="C28" s="53"/>
      <c r="D28" s="2" t="s">
        <v>15</v>
      </c>
      <c r="E28" s="41">
        <f>E26-E27</f>
        <v>403000</v>
      </c>
      <c r="F28" s="41">
        <f>F26-F27</f>
        <v>0</v>
      </c>
      <c r="G28" s="41">
        <f>G26-G27</f>
        <v>0</v>
      </c>
      <c r="H28" s="40">
        <f t="shared" si="7"/>
        <v>403000</v>
      </c>
    </row>
    <row r="29" spans="1:8" ht="15.75" customHeight="1">
      <c r="A29" s="47"/>
      <c r="B29" s="47" t="s">
        <v>16</v>
      </c>
      <c r="C29" s="57" t="s">
        <v>20</v>
      </c>
      <c r="D29" s="2" t="s">
        <v>13</v>
      </c>
      <c r="E29" s="41">
        <f>E26</f>
        <v>20000000</v>
      </c>
      <c r="F29" s="41">
        <f t="shared" ref="F29:G29" si="8">F26</f>
        <v>0</v>
      </c>
      <c r="G29" s="41">
        <f t="shared" si="8"/>
        <v>0</v>
      </c>
      <c r="H29" s="40">
        <f t="shared" si="7"/>
        <v>20000000</v>
      </c>
    </row>
    <row r="30" spans="1:8" ht="15.75" customHeight="1">
      <c r="A30" s="47"/>
      <c r="B30" s="47"/>
      <c r="C30" s="47"/>
      <c r="D30" s="2" t="s">
        <v>14</v>
      </c>
      <c r="E30" s="41">
        <f t="shared" ref="E30:G30" si="9">E27</f>
        <v>19597000</v>
      </c>
      <c r="F30" s="41">
        <f t="shared" si="9"/>
        <v>0</v>
      </c>
      <c r="G30" s="41">
        <f t="shared" si="9"/>
        <v>0</v>
      </c>
      <c r="H30" s="40">
        <f t="shared" si="7"/>
        <v>19597000</v>
      </c>
    </row>
    <row r="31" spans="1:8" ht="15.75" customHeight="1">
      <c r="A31" s="47"/>
      <c r="B31" s="48"/>
      <c r="C31" s="48"/>
      <c r="D31" s="2" t="s">
        <v>15</v>
      </c>
      <c r="E31" s="41">
        <f>E29-E30</f>
        <v>403000</v>
      </c>
      <c r="F31" s="41">
        <f>F29-F30</f>
        <v>0</v>
      </c>
      <c r="G31" s="41">
        <f>G29-G30</f>
        <v>0</v>
      </c>
      <c r="H31" s="40">
        <f t="shared" si="7"/>
        <v>403000</v>
      </c>
    </row>
    <row r="32" spans="1:8" ht="15.75" customHeight="1">
      <c r="A32" s="47"/>
      <c r="B32" s="49" t="s">
        <v>21</v>
      </c>
      <c r="C32" s="50"/>
      <c r="D32" s="2" t="s">
        <v>13</v>
      </c>
      <c r="E32" s="41">
        <f>E29+E23+E17+E11</f>
        <v>206449000</v>
      </c>
      <c r="F32" s="41">
        <f t="shared" ref="F32:G32" si="10">F29+F23+F17+F11</f>
        <v>0</v>
      </c>
      <c r="G32" s="41">
        <f t="shared" si="10"/>
        <v>0</v>
      </c>
      <c r="H32" s="40">
        <f t="shared" si="7"/>
        <v>206449000</v>
      </c>
    </row>
    <row r="33" spans="1:8" ht="15.75" customHeight="1">
      <c r="A33" s="47"/>
      <c r="B33" s="51"/>
      <c r="C33" s="52"/>
      <c r="D33" s="2" t="s">
        <v>14</v>
      </c>
      <c r="E33" s="41">
        <f t="shared" ref="E33:G33" si="11">E30+E24+E18+E12</f>
        <v>206036100</v>
      </c>
      <c r="F33" s="41">
        <f t="shared" si="11"/>
        <v>0</v>
      </c>
      <c r="G33" s="41">
        <f t="shared" si="11"/>
        <v>0</v>
      </c>
      <c r="H33" s="40">
        <f t="shared" si="7"/>
        <v>206036100</v>
      </c>
    </row>
    <row r="34" spans="1:8" ht="15.75" customHeight="1">
      <c r="A34" s="48"/>
      <c r="B34" s="53"/>
      <c r="C34" s="54"/>
      <c r="D34" s="2" t="s">
        <v>15</v>
      </c>
      <c r="E34" s="41">
        <f>E32-E33</f>
        <v>412900</v>
      </c>
      <c r="F34" s="41">
        <f>F32-F33</f>
        <v>0</v>
      </c>
      <c r="G34" s="41">
        <f>G32-G33</f>
        <v>0</v>
      </c>
      <c r="H34" s="40">
        <f t="shared" si="7"/>
        <v>412900</v>
      </c>
    </row>
    <row r="35" spans="1:8" ht="15.75" customHeight="1">
      <c r="A35" s="57" t="s">
        <v>22</v>
      </c>
      <c r="B35" s="57" t="s">
        <v>22</v>
      </c>
      <c r="C35" s="55" t="s">
        <v>22</v>
      </c>
      <c r="D35" s="2" t="s">
        <v>13</v>
      </c>
      <c r="E35" s="41">
        <v>0</v>
      </c>
      <c r="F35" s="42">
        <v>0</v>
      </c>
      <c r="G35" s="42">
        <v>14000000</v>
      </c>
      <c r="H35" s="40">
        <f t="shared" si="7"/>
        <v>14000000</v>
      </c>
    </row>
    <row r="36" spans="1:8" ht="15.75" customHeight="1">
      <c r="A36" s="47"/>
      <c r="B36" s="47"/>
      <c r="C36" s="56"/>
      <c r="D36" s="2" t="s">
        <v>14</v>
      </c>
      <c r="E36" s="41">
        <v>0</v>
      </c>
      <c r="F36" s="42">
        <v>0</v>
      </c>
      <c r="G36" s="42">
        <v>12889657</v>
      </c>
      <c r="H36" s="40">
        <f t="shared" si="7"/>
        <v>12889657</v>
      </c>
    </row>
    <row r="37" spans="1:8" ht="15.75" customHeight="1">
      <c r="A37" s="47"/>
      <c r="B37" s="47"/>
      <c r="C37" s="70"/>
      <c r="D37" s="2" t="s">
        <v>15</v>
      </c>
      <c r="E37" s="41">
        <f>E35-E36</f>
        <v>0</v>
      </c>
      <c r="F37" s="41">
        <f>F35-F36</f>
        <v>0</v>
      </c>
      <c r="G37" s="41">
        <f>G35-G36</f>
        <v>1110343</v>
      </c>
      <c r="H37" s="40">
        <f t="shared" si="7"/>
        <v>1110343</v>
      </c>
    </row>
    <row r="38" spans="1:8" ht="15.75" customHeight="1">
      <c r="A38" s="47"/>
      <c r="B38" s="47" t="s">
        <v>16</v>
      </c>
      <c r="C38" s="57" t="s">
        <v>19</v>
      </c>
      <c r="D38" s="2" t="s">
        <v>13</v>
      </c>
      <c r="E38" s="41">
        <f>E35</f>
        <v>0</v>
      </c>
      <c r="F38" s="41">
        <f t="shared" ref="F38:G38" si="12">F35</f>
        <v>0</v>
      </c>
      <c r="G38" s="41">
        <f t="shared" si="12"/>
        <v>14000000</v>
      </c>
      <c r="H38" s="40">
        <f t="shared" si="7"/>
        <v>14000000</v>
      </c>
    </row>
    <row r="39" spans="1:8" ht="15.75" customHeight="1">
      <c r="A39" s="47"/>
      <c r="B39" s="47"/>
      <c r="C39" s="47"/>
      <c r="D39" s="2" t="s">
        <v>14</v>
      </c>
      <c r="E39" s="41">
        <f t="shared" ref="E39:G39" si="13">E36</f>
        <v>0</v>
      </c>
      <c r="F39" s="41">
        <f t="shared" si="13"/>
        <v>0</v>
      </c>
      <c r="G39" s="41">
        <f t="shared" si="13"/>
        <v>12889657</v>
      </c>
      <c r="H39" s="40">
        <f t="shared" si="7"/>
        <v>12889657</v>
      </c>
    </row>
    <row r="40" spans="1:8" ht="15.75" customHeight="1">
      <c r="A40" s="47"/>
      <c r="B40" s="48"/>
      <c r="C40" s="48"/>
      <c r="D40" s="2" t="s">
        <v>15</v>
      </c>
      <c r="E40" s="41">
        <f>E38-E39</f>
        <v>0</v>
      </c>
      <c r="F40" s="41">
        <f>F38-F39</f>
        <v>0</v>
      </c>
      <c r="G40" s="41">
        <f>G38-G39</f>
        <v>1110343</v>
      </c>
      <c r="H40" s="40">
        <f t="shared" si="7"/>
        <v>1110343</v>
      </c>
    </row>
    <row r="41" spans="1:8" ht="15.75" customHeight="1">
      <c r="A41" s="47"/>
      <c r="B41" s="49" t="s">
        <v>21</v>
      </c>
      <c r="C41" s="50"/>
      <c r="D41" s="2" t="s">
        <v>13</v>
      </c>
      <c r="E41" s="41">
        <f t="shared" ref="E41:G42" si="14">E38</f>
        <v>0</v>
      </c>
      <c r="F41" s="41">
        <f t="shared" si="14"/>
        <v>0</v>
      </c>
      <c r="G41" s="41">
        <f t="shared" si="14"/>
        <v>14000000</v>
      </c>
      <c r="H41" s="40">
        <f t="shared" si="7"/>
        <v>14000000</v>
      </c>
    </row>
    <row r="42" spans="1:8" ht="15.75" customHeight="1">
      <c r="A42" s="47"/>
      <c r="B42" s="51"/>
      <c r="C42" s="52"/>
      <c r="D42" s="2" t="s">
        <v>14</v>
      </c>
      <c r="E42" s="41">
        <f t="shared" si="14"/>
        <v>0</v>
      </c>
      <c r="F42" s="41">
        <f t="shared" si="14"/>
        <v>0</v>
      </c>
      <c r="G42" s="41">
        <f t="shared" si="14"/>
        <v>12889657</v>
      </c>
      <c r="H42" s="40">
        <f t="shared" si="7"/>
        <v>12889657</v>
      </c>
    </row>
    <row r="43" spans="1:8" ht="15.75" customHeight="1">
      <c r="A43" s="48"/>
      <c r="B43" s="53"/>
      <c r="C43" s="54"/>
      <c r="D43" s="2" t="s">
        <v>15</v>
      </c>
      <c r="E43" s="41">
        <f>E41-E42</f>
        <v>0</v>
      </c>
      <c r="F43" s="41">
        <f>F41-F42</f>
        <v>0</v>
      </c>
      <c r="G43" s="41">
        <f>G41-G42</f>
        <v>1110343</v>
      </c>
      <c r="H43" s="40">
        <f t="shared" si="7"/>
        <v>1110343</v>
      </c>
    </row>
    <row r="44" spans="1:8" ht="15.75" customHeight="1">
      <c r="A44" s="55" t="s">
        <v>23</v>
      </c>
      <c r="B44" s="57" t="str">
        <f>C44</f>
        <v>인쇄사업수입</v>
      </c>
      <c r="C44" s="51" t="s">
        <v>75</v>
      </c>
      <c r="D44" s="2" t="s">
        <v>13</v>
      </c>
      <c r="E44" s="41">
        <v>0</v>
      </c>
      <c r="F44" s="42">
        <v>3150000000</v>
      </c>
      <c r="G44" s="42">
        <v>0</v>
      </c>
      <c r="H44" s="40">
        <f t="shared" si="7"/>
        <v>3150000000</v>
      </c>
    </row>
    <row r="45" spans="1:8" ht="15.75" customHeight="1">
      <c r="A45" s="56"/>
      <c r="B45" s="47"/>
      <c r="C45" s="51"/>
      <c r="D45" s="2" t="s">
        <v>14</v>
      </c>
      <c r="E45" s="41">
        <v>0</v>
      </c>
      <c r="F45" s="42">
        <v>3097022208</v>
      </c>
      <c r="G45" s="42"/>
      <c r="H45" s="40">
        <f t="shared" si="7"/>
        <v>3097022208</v>
      </c>
    </row>
    <row r="46" spans="1:8" ht="15.75" customHeight="1">
      <c r="A46" s="56"/>
      <c r="B46" s="47"/>
      <c r="C46" s="53"/>
      <c r="D46" s="2" t="s">
        <v>15</v>
      </c>
      <c r="E46" s="41">
        <f>E44-E45</f>
        <v>0</v>
      </c>
      <c r="F46" s="41">
        <f>F44-F45</f>
        <v>52977792</v>
      </c>
      <c r="G46" s="41">
        <f>G44-G45</f>
        <v>0</v>
      </c>
      <c r="H46" s="40">
        <f t="shared" si="7"/>
        <v>52977792</v>
      </c>
    </row>
    <row r="47" spans="1:8" ht="15.75" customHeight="1">
      <c r="A47" s="47"/>
      <c r="B47" s="47" t="s">
        <v>16</v>
      </c>
      <c r="C47" s="57" t="s">
        <v>18</v>
      </c>
      <c r="D47" s="2" t="s">
        <v>13</v>
      </c>
      <c r="E47" s="41">
        <f>E44</f>
        <v>0</v>
      </c>
      <c r="F47" s="41">
        <f t="shared" ref="F47:G47" si="15">F44</f>
        <v>3150000000</v>
      </c>
      <c r="G47" s="41">
        <f t="shared" si="15"/>
        <v>0</v>
      </c>
      <c r="H47" s="40">
        <f t="shared" si="7"/>
        <v>3150000000</v>
      </c>
    </row>
    <row r="48" spans="1:8" ht="15.75" customHeight="1">
      <c r="A48" s="47"/>
      <c r="B48" s="47"/>
      <c r="C48" s="47"/>
      <c r="D48" s="2" t="s">
        <v>14</v>
      </c>
      <c r="E48" s="41">
        <f t="shared" ref="E48:G48" si="16">E45</f>
        <v>0</v>
      </c>
      <c r="F48" s="41">
        <f t="shared" si="16"/>
        <v>3097022208</v>
      </c>
      <c r="G48" s="41">
        <f t="shared" si="16"/>
        <v>0</v>
      </c>
      <c r="H48" s="40">
        <f t="shared" si="7"/>
        <v>3097022208</v>
      </c>
    </row>
    <row r="49" spans="1:8" ht="15.75" customHeight="1">
      <c r="A49" s="47"/>
      <c r="B49" s="48"/>
      <c r="C49" s="48"/>
      <c r="D49" s="2" t="s">
        <v>15</v>
      </c>
      <c r="E49" s="41">
        <f>E47-E48</f>
        <v>0</v>
      </c>
      <c r="F49" s="41">
        <f>F47-F48</f>
        <v>52977792</v>
      </c>
      <c r="G49" s="41">
        <f>G47-G48</f>
        <v>0</v>
      </c>
      <c r="H49" s="40">
        <f t="shared" si="7"/>
        <v>52977792</v>
      </c>
    </row>
    <row r="50" spans="1:8" ht="15.75" customHeight="1">
      <c r="A50" s="47"/>
      <c r="B50" s="57" t="str">
        <f>C50</f>
        <v>복사지사업수입</v>
      </c>
      <c r="C50" s="49" t="s">
        <v>76</v>
      </c>
      <c r="D50" s="2" t="s">
        <v>13</v>
      </c>
      <c r="E50" s="41">
        <v>0</v>
      </c>
      <c r="F50" s="42">
        <v>3350000000</v>
      </c>
      <c r="G50" s="42">
        <v>0</v>
      </c>
      <c r="H50" s="40">
        <f t="shared" si="7"/>
        <v>3350000000</v>
      </c>
    </row>
    <row r="51" spans="1:8" ht="15.75" customHeight="1">
      <c r="A51" s="47"/>
      <c r="B51" s="47"/>
      <c r="C51" s="51"/>
      <c r="D51" s="2" t="s">
        <v>14</v>
      </c>
      <c r="E51" s="41">
        <v>0</v>
      </c>
      <c r="F51" s="42">
        <v>2884999922</v>
      </c>
      <c r="G51" s="42">
        <v>0</v>
      </c>
      <c r="H51" s="40">
        <f t="shared" si="7"/>
        <v>2884999922</v>
      </c>
    </row>
    <row r="52" spans="1:8" ht="15.75" customHeight="1">
      <c r="A52" s="47"/>
      <c r="B52" s="47"/>
      <c r="C52" s="53"/>
      <c r="D52" s="2" t="s">
        <v>15</v>
      </c>
      <c r="E52" s="41">
        <f>E50-E51</f>
        <v>0</v>
      </c>
      <c r="F52" s="41">
        <f>F50-F51</f>
        <v>465000078</v>
      </c>
      <c r="G52" s="41">
        <f>G50-G51</f>
        <v>0</v>
      </c>
      <c r="H52" s="40">
        <f t="shared" si="7"/>
        <v>465000078</v>
      </c>
    </row>
    <row r="53" spans="1:8" ht="15.75" customHeight="1">
      <c r="A53" s="47"/>
      <c r="B53" s="47" t="s">
        <v>16</v>
      </c>
      <c r="C53" s="57" t="s">
        <v>18</v>
      </c>
      <c r="D53" s="2" t="s">
        <v>13</v>
      </c>
      <c r="E53" s="41">
        <f>E50</f>
        <v>0</v>
      </c>
      <c r="F53" s="41">
        <f t="shared" ref="F53:G53" si="17">F50</f>
        <v>3350000000</v>
      </c>
      <c r="G53" s="41">
        <f t="shared" si="17"/>
        <v>0</v>
      </c>
      <c r="H53" s="40">
        <f t="shared" si="7"/>
        <v>3350000000</v>
      </c>
    </row>
    <row r="54" spans="1:8" ht="15.75" customHeight="1">
      <c r="A54" s="47"/>
      <c r="B54" s="47"/>
      <c r="C54" s="47"/>
      <c r="D54" s="2" t="s">
        <v>14</v>
      </c>
      <c r="E54" s="41">
        <f t="shared" ref="E54:G54" si="18">E51</f>
        <v>0</v>
      </c>
      <c r="F54" s="41">
        <f t="shared" si="18"/>
        <v>2884999922</v>
      </c>
      <c r="G54" s="41">
        <f t="shared" si="18"/>
        <v>0</v>
      </c>
      <c r="H54" s="40">
        <f t="shared" si="7"/>
        <v>2884999922</v>
      </c>
    </row>
    <row r="55" spans="1:8" ht="15.75" customHeight="1">
      <c r="A55" s="47"/>
      <c r="B55" s="48"/>
      <c r="C55" s="48"/>
      <c r="D55" s="2" t="s">
        <v>15</v>
      </c>
      <c r="E55" s="41">
        <f>E53-E54</f>
        <v>0</v>
      </c>
      <c r="F55" s="41">
        <f>F53-F54</f>
        <v>465000078</v>
      </c>
      <c r="G55" s="41">
        <f>G53-G54</f>
        <v>0</v>
      </c>
      <c r="H55" s="40">
        <f t="shared" si="7"/>
        <v>465000078</v>
      </c>
    </row>
    <row r="56" spans="1:8" ht="15.75" customHeight="1">
      <c r="A56" s="47"/>
      <c r="B56" s="57" t="str">
        <f>C56</f>
        <v>직업재활사업수입</v>
      </c>
      <c r="C56" s="49" t="s">
        <v>77</v>
      </c>
      <c r="D56" s="2" t="s">
        <v>13</v>
      </c>
      <c r="E56" s="41">
        <v>0</v>
      </c>
      <c r="F56" s="42">
        <v>25000000</v>
      </c>
      <c r="G56" s="42">
        <v>0</v>
      </c>
      <c r="H56" s="40">
        <f t="shared" si="7"/>
        <v>25000000</v>
      </c>
    </row>
    <row r="57" spans="1:8" ht="15.75" customHeight="1">
      <c r="A57" s="47"/>
      <c r="B57" s="47"/>
      <c r="C57" s="51"/>
      <c r="D57" s="2" t="s">
        <v>14</v>
      </c>
      <c r="E57" s="41">
        <v>0</v>
      </c>
      <c r="F57" s="42">
        <v>12932542</v>
      </c>
      <c r="G57" s="42"/>
      <c r="H57" s="40">
        <f t="shared" si="7"/>
        <v>12932542</v>
      </c>
    </row>
    <row r="58" spans="1:8" ht="15.75" customHeight="1">
      <c r="A58" s="47"/>
      <c r="B58" s="47"/>
      <c r="C58" s="53"/>
      <c r="D58" s="2" t="s">
        <v>15</v>
      </c>
      <c r="E58" s="41">
        <f>E56-E57</f>
        <v>0</v>
      </c>
      <c r="F58" s="41">
        <f>F56-F57</f>
        <v>12067458</v>
      </c>
      <c r="G58" s="41">
        <f>G56-G57</f>
        <v>0</v>
      </c>
      <c r="H58" s="40">
        <f t="shared" si="7"/>
        <v>12067458</v>
      </c>
    </row>
    <row r="59" spans="1:8" ht="15.75" customHeight="1">
      <c r="A59" s="47"/>
      <c r="B59" s="47" t="s">
        <v>16</v>
      </c>
      <c r="C59" s="57" t="s">
        <v>26</v>
      </c>
      <c r="D59" s="2" t="s">
        <v>13</v>
      </c>
      <c r="E59" s="41">
        <f>E56</f>
        <v>0</v>
      </c>
      <c r="F59" s="41">
        <f t="shared" ref="F59:G59" si="19">F56</f>
        <v>25000000</v>
      </c>
      <c r="G59" s="41">
        <f t="shared" si="19"/>
        <v>0</v>
      </c>
      <c r="H59" s="40">
        <f t="shared" si="7"/>
        <v>25000000</v>
      </c>
    </row>
    <row r="60" spans="1:8" ht="15.75" customHeight="1">
      <c r="A60" s="47"/>
      <c r="B60" s="47"/>
      <c r="C60" s="47"/>
      <c r="D60" s="2" t="s">
        <v>14</v>
      </c>
      <c r="E60" s="41">
        <f t="shared" ref="E60:G60" si="20">E57</f>
        <v>0</v>
      </c>
      <c r="F60" s="41">
        <f t="shared" si="20"/>
        <v>12932542</v>
      </c>
      <c r="G60" s="41">
        <f t="shared" si="20"/>
        <v>0</v>
      </c>
      <c r="H60" s="40">
        <f t="shared" si="7"/>
        <v>12932542</v>
      </c>
    </row>
    <row r="61" spans="1:8" ht="15.75" customHeight="1">
      <c r="A61" s="47"/>
      <c r="B61" s="48"/>
      <c r="C61" s="48"/>
      <c r="D61" s="2" t="s">
        <v>15</v>
      </c>
      <c r="E61" s="41">
        <f>E59-E60</f>
        <v>0</v>
      </c>
      <c r="F61" s="41">
        <f>F59-F60</f>
        <v>12067458</v>
      </c>
      <c r="G61" s="41">
        <f>G59-G60</f>
        <v>0</v>
      </c>
      <c r="H61" s="40">
        <f t="shared" si="7"/>
        <v>12067458</v>
      </c>
    </row>
    <row r="62" spans="1:8" ht="15.75" customHeight="1">
      <c r="A62" s="47"/>
      <c r="B62" s="57" t="str">
        <f>C62</f>
        <v>스캔사업수입</v>
      </c>
      <c r="C62" s="49" t="s">
        <v>78</v>
      </c>
      <c r="D62" s="2" t="s">
        <v>13</v>
      </c>
      <c r="E62" s="41">
        <v>0</v>
      </c>
      <c r="F62" s="42">
        <v>155000000</v>
      </c>
      <c r="G62" s="42">
        <v>0</v>
      </c>
      <c r="H62" s="40">
        <f t="shared" si="7"/>
        <v>155000000</v>
      </c>
    </row>
    <row r="63" spans="1:8" ht="15.75" customHeight="1">
      <c r="A63" s="47"/>
      <c r="B63" s="47"/>
      <c r="C63" s="51"/>
      <c r="D63" s="2" t="s">
        <v>14</v>
      </c>
      <c r="E63" s="41">
        <v>0</v>
      </c>
      <c r="F63" s="42">
        <v>128601048</v>
      </c>
      <c r="G63" s="42"/>
      <c r="H63" s="40">
        <f t="shared" si="7"/>
        <v>128601048</v>
      </c>
    </row>
    <row r="64" spans="1:8" ht="15.75" customHeight="1">
      <c r="A64" s="47"/>
      <c r="B64" s="47"/>
      <c r="C64" s="53"/>
      <c r="D64" s="2" t="s">
        <v>15</v>
      </c>
      <c r="E64" s="41">
        <f>E62-E63</f>
        <v>0</v>
      </c>
      <c r="F64" s="41">
        <f>F62-F63</f>
        <v>26398952</v>
      </c>
      <c r="G64" s="41">
        <f>G62-G63</f>
        <v>0</v>
      </c>
      <c r="H64" s="40">
        <f t="shared" si="7"/>
        <v>26398952</v>
      </c>
    </row>
    <row r="65" spans="1:8" ht="15.75" customHeight="1">
      <c r="A65" s="47"/>
      <c r="B65" s="47" t="s">
        <v>16</v>
      </c>
      <c r="C65" s="57" t="s">
        <v>26</v>
      </c>
      <c r="D65" s="2" t="s">
        <v>13</v>
      </c>
      <c r="E65" s="41">
        <f>E62</f>
        <v>0</v>
      </c>
      <c r="F65" s="41">
        <f t="shared" ref="F65:G65" si="21">F62</f>
        <v>155000000</v>
      </c>
      <c r="G65" s="41">
        <f t="shared" si="21"/>
        <v>0</v>
      </c>
      <c r="H65" s="40">
        <f t="shared" si="7"/>
        <v>155000000</v>
      </c>
    </row>
    <row r="66" spans="1:8" ht="15.75" customHeight="1">
      <c r="A66" s="47"/>
      <c r="B66" s="47"/>
      <c r="C66" s="47"/>
      <c r="D66" s="2" t="s">
        <v>14</v>
      </c>
      <c r="E66" s="41">
        <f t="shared" ref="E66:G66" si="22">E63</f>
        <v>0</v>
      </c>
      <c r="F66" s="41">
        <f t="shared" si="22"/>
        <v>128601048</v>
      </c>
      <c r="G66" s="41">
        <f t="shared" si="22"/>
        <v>0</v>
      </c>
      <c r="H66" s="40">
        <f t="shared" si="7"/>
        <v>128601048</v>
      </c>
    </row>
    <row r="67" spans="1:8" ht="15.75" customHeight="1">
      <c r="A67" s="47"/>
      <c r="B67" s="48"/>
      <c r="C67" s="48"/>
      <c r="D67" s="2" t="s">
        <v>15</v>
      </c>
      <c r="E67" s="41">
        <f>E65-E66</f>
        <v>0</v>
      </c>
      <c r="F67" s="41">
        <f>F65-F66</f>
        <v>26398952</v>
      </c>
      <c r="G67" s="41">
        <f>G65-G66</f>
        <v>0</v>
      </c>
      <c r="H67" s="40">
        <f t="shared" si="7"/>
        <v>26398952</v>
      </c>
    </row>
    <row r="68" spans="1:8" ht="15.75" customHeight="1">
      <c r="A68" s="47"/>
      <c r="B68" s="49" t="s">
        <v>27</v>
      </c>
      <c r="C68" s="50"/>
      <c r="D68" s="2" t="s">
        <v>13</v>
      </c>
      <c r="E68" s="42">
        <f t="shared" ref="E68:G70" si="23">E65+E59+E53+E47</f>
        <v>0</v>
      </c>
      <c r="F68" s="42">
        <f t="shared" si="23"/>
        <v>6680000000</v>
      </c>
      <c r="G68" s="42">
        <f t="shared" si="23"/>
        <v>0</v>
      </c>
      <c r="H68" s="40">
        <f t="shared" si="7"/>
        <v>6680000000</v>
      </c>
    </row>
    <row r="69" spans="1:8" ht="15.75" customHeight="1">
      <c r="A69" s="47"/>
      <c r="B69" s="51"/>
      <c r="C69" s="52"/>
      <c r="D69" s="2" t="s">
        <v>14</v>
      </c>
      <c r="E69" s="42">
        <f t="shared" si="23"/>
        <v>0</v>
      </c>
      <c r="F69" s="42">
        <f t="shared" si="23"/>
        <v>6123555720</v>
      </c>
      <c r="G69" s="42">
        <f t="shared" si="23"/>
        <v>0</v>
      </c>
      <c r="H69" s="40">
        <f t="shared" si="7"/>
        <v>6123555720</v>
      </c>
    </row>
    <row r="70" spans="1:8" ht="15.75" customHeight="1">
      <c r="A70" s="48"/>
      <c r="B70" s="53"/>
      <c r="C70" s="54"/>
      <c r="D70" s="2" t="s">
        <v>15</v>
      </c>
      <c r="E70" s="42">
        <f t="shared" si="23"/>
        <v>0</v>
      </c>
      <c r="F70" s="42">
        <f t="shared" si="23"/>
        <v>556444280</v>
      </c>
      <c r="G70" s="42">
        <f t="shared" si="23"/>
        <v>0</v>
      </c>
      <c r="H70" s="40">
        <f t="shared" si="7"/>
        <v>556444280</v>
      </c>
    </row>
    <row r="71" spans="1:8" ht="15.75" customHeight="1">
      <c r="A71" s="55" t="s">
        <v>81</v>
      </c>
      <c r="B71" s="57" t="s">
        <v>81</v>
      </c>
      <c r="C71" s="51" t="s">
        <v>84</v>
      </c>
      <c r="D71" s="12" t="s">
        <v>13</v>
      </c>
      <c r="E71" s="41">
        <v>0</v>
      </c>
      <c r="F71" s="42">
        <v>0</v>
      </c>
      <c r="G71" s="42">
        <v>0</v>
      </c>
      <c r="H71" s="40">
        <f t="shared" ref="H71:H100" si="24">SUM(E71:G71)</f>
        <v>0</v>
      </c>
    </row>
    <row r="72" spans="1:8" ht="15.75" customHeight="1">
      <c r="A72" s="56"/>
      <c r="B72" s="47"/>
      <c r="C72" s="51"/>
      <c r="D72" s="12" t="s">
        <v>14</v>
      </c>
      <c r="E72" s="41">
        <f>204967-2390</f>
        <v>202577</v>
      </c>
      <c r="F72" s="42">
        <v>0</v>
      </c>
      <c r="G72" s="42">
        <v>0</v>
      </c>
      <c r="H72" s="40">
        <f t="shared" si="24"/>
        <v>202577</v>
      </c>
    </row>
    <row r="73" spans="1:8" ht="15.75" customHeight="1">
      <c r="A73" s="56"/>
      <c r="B73" s="47"/>
      <c r="C73" s="53"/>
      <c r="D73" s="12" t="s">
        <v>15</v>
      </c>
      <c r="E73" s="41">
        <f>E71-E72</f>
        <v>-202577</v>
      </c>
      <c r="F73" s="41">
        <f>F71-F72</f>
        <v>0</v>
      </c>
      <c r="G73" s="41">
        <f>G71-G72</f>
        <v>0</v>
      </c>
      <c r="H73" s="40">
        <f t="shared" si="24"/>
        <v>-202577</v>
      </c>
    </row>
    <row r="74" spans="1:8" ht="15.75" customHeight="1">
      <c r="A74" s="56" t="s">
        <v>16</v>
      </c>
      <c r="B74" s="47" t="s">
        <v>16</v>
      </c>
      <c r="C74" s="57" t="s">
        <v>82</v>
      </c>
      <c r="D74" s="12" t="s">
        <v>13</v>
      </c>
      <c r="E74" s="41">
        <v>0</v>
      </c>
      <c r="F74" s="41">
        <v>0</v>
      </c>
      <c r="G74" s="41">
        <v>0</v>
      </c>
      <c r="H74" s="40">
        <f t="shared" si="24"/>
        <v>0</v>
      </c>
    </row>
    <row r="75" spans="1:8" ht="15.75" customHeight="1">
      <c r="A75" s="56"/>
      <c r="B75" s="47"/>
      <c r="C75" s="47"/>
      <c r="D75" s="12" t="s">
        <v>14</v>
      </c>
      <c r="E75" s="41">
        <v>0</v>
      </c>
      <c r="F75" s="41">
        <v>0</v>
      </c>
      <c r="G75" s="41">
        <v>0</v>
      </c>
      <c r="H75" s="40">
        <f t="shared" si="24"/>
        <v>0</v>
      </c>
    </row>
    <row r="76" spans="1:8" ht="15.75" customHeight="1">
      <c r="A76" s="56"/>
      <c r="B76" s="47"/>
      <c r="C76" s="48"/>
      <c r="D76" s="12" t="s">
        <v>15</v>
      </c>
      <c r="E76" s="41">
        <f>E74-E75</f>
        <v>0</v>
      </c>
      <c r="F76" s="41">
        <f>F74-F75</f>
        <v>0</v>
      </c>
      <c r="G76" s="41">
        <f>G74-G75</f>
        <v>0</v>
      </c>
      <c r="H76" s="40">
        <f t="shared" si="24"/>
        <v>0</v>
      </c>
    </row>
    <row r="77" spans="1:8" ht="15.75" customHeight="1">
      <c r="A77" s="56" t="s">
        <v>16</v>
      </c>
      <c r="B77" s="47" t="s">
        <v>16</v>
      </c>
      <c r="C77" s="57" t="s">
        <v>83</v>
      </c>
      <c r="D77" s="12" t="s">
        <v>13</v>
      </c>
      <c r="E77" s="41">
        <v>0</v>
      </c>
      <c r="F77" s="41">
        <v>0</v>
      </c>
      <c r="G77" s="41">
        <v>0</v>
      </c>
      <c r="H77" s="40">
        <f t="shared" si="24"/>
        <v>0</v>
      </c>
    </row>
    <row r="78" spans="1:8" ht="15.75" customHeight="1">
      <c r="A78" s="56"/>
      <c r="B78" s="47"/>
      <c r="C78" s="47"/>
      <c r="D78" s="12" t="s">
        <v>14</v>
      </c>
      <c r="E78" s="41">
        <v>0</v>
      </c>
      <c r="F78" s="41">
        <v>0</v>
      </c>
      <c r="G78" s="41">
        <v>0</v>
      </c>
      <c r="H78" s="40">
        <f t="shared" si="24"/>
        <v>0</v>
      </c>
    </row>
    <row r="79" spans="1:8" ht="15.75" customHeight="1">
      <c r="A79" s="56"/>
      <c r="B79" s="47"/>
      <c r="C79" s="48"/>
      <c r="D79" s="12" t="s">
        <v>15</v>
      </c>
      <c r="E79" s="41">
        <f>E77-E78</f>
        <v>0</v>
      </c>
      <c r="F79" s="41">
        <f>F77-F78</f>
        <v>0</v>
      </c>
      <c r="G79" s="41">
        <f>G77-G78</f>
        <v>0</v>
      </c>
      <c r="H79" s="40">
        <f t="shared" si="24"/>
        <v>0</v>
      </c>
    </row>
    <row r="80" spans="1:8" ht="15.75" customHeight="1">
      <c r="A80" s="56" t="s">
        <v>16</v>
      </c>
      <c r="B80" s="47" t="s">
        <v>16</v>
      </c>
      <c r="C80" s="57" t="s">
        <v>26</v>
      </c>
      <c r="D80" s="12" t="s">
        <v>13</v>
      </c>
      <c r="E80" s="41">
        <f t="shared" ref="E80:G80" si="25">E77+E74+E71</f>
        <v>0</v>
      </c>
      <c r="F80" s="41">
        <f t="shared" si="25"/>
        <v>0</v>
      </c>
      <c r="G80" s="41">
        <f t="shared" si="25"/>
        <v>0</v>
      </c>
      <c r="H80" s="40">
        <f t="shared" si="24"/>
        <v>0</v>
      </c>
    </row>
    <row r="81" spans="1:8" ht="15.75" customHeight="1">
      <c r="A81" s="56"/>
      <c r="B81" s="47"/>
      <c r="C81" s="47"/>
      <c r="D81" s="12" t="s">
        <v>14</v>
      </c>
      <c r="E81" s="41">
        <f t="shared" ref="E81:G81" si="26">E78+E75+E72</f>
        <v>202577</v>
      </c>
      <c r="F81" s="41">
        <f t="shared" si="26"/>
        <v>0</v>
      </c>
      <c r="G81" s="41">
        <f t="shared" si="26"/>
        <v>0</v>
      </c>
      <c r="H81" s="40">
        <f t="shared" si="24"/>
        <v>202577</v>
      </c>
    </row>
    <row r="82" spans="1:8" ht="15.75" customHeight="1">
      <c r="A82" s="56"/>
      <c r="B82" s="48"/>
      <c r="C82" s="48"/>
      <c r="D82" s="12" t="s">
        <v>15</v>
      </c>
      <c r="E82" s="41">
        <f>E80-E81</f>
        <v>-202577</v>
      </c>
      <c r="F82" s="41">
        <f>F80-F81</f>
        <v>0</v>
      </c>
      <c r="G82" s="41">
        <f>G80-G81</f>
        <v>0</v>
      </c>
      <c r="H82" s="40">
        <f t="shared" si="24"/>
        <v>-202577</v>
      </c>
    </row>
    <row r="83" spans="1:8" ht="15.75" customHeight="1">
      <c r="A83" s="47" t="s">
        <v>16</v>
      </c>
      <c r="B83" s="49" t="s">
        <v>27</v>
      </c>
      <c r="C83" s="50"/>
      <c r="D83" s="12" t="s">
        <v>13</v>
      </c>
      <c r="E83" s="41">
        <f>E80</f>
        <v>0</v>
      </c>
      <c r="F83" s="41">
        <f t="shared" ref="F83:G83" si="27">F80</f>
        <v>0</v>
      </c>
      <c r="G83" s="41">
        <f t="shared" si="27"/>
        <v>0</v>
      </c>
      <c r="H83" s="40">
        <f t="shared" si="24"/>
        <v>0</v>
      </c>
    </row>
    <row r="84" spans="1:8" ht="15.75" customHeight="1">
      <c r="A84" s="47"/>
      <c r="B84" s="51"/>
      <c r="C84" s="52"/>
      <c r="D84" s="12" t="s">
        <v>14</v>
      </c>
      <c r="E84" s="41">
        <f>E81</f>
        <v>202577</v>
      </c>
      <c r="F84" s="41">
        <f t="shared" ref="F84:G84" si="28">F81</f>
        <v>0</v>
      </c>
      <c r="G84" s="41">
        <f t="shared" si="28"/>
        <v>0</v>
      </c>
      <c r="H84" s="40">
        <f t="shared" si="24"/>
        <v>202577</v>
      </c>
    </row>
    <row r="85" spans="1:8" ht="15.75" customHeight="1">
      <c r="A85" s="48"/>
      <c r="B85" s="53"/>
      <c r="C85" s="54"/>
      <c r="D85" s="12" t="s">
        <v>15</v>
      </c>
      <c r="E85" s="41">
        <f>E83-E84</f>
        <v>-202577</v>
      </c>
      <c r="F85" s="41">
        <f>F83-F84</f>
        <v>0</v>
      </c>
      <c r="G85" s="41">
        <f>G83-G84</f>
        <v>0</v>
      </c>
      <c r="H85" s="40">
        <f t="shared" si="24"/>
        <v>-202577</v>
      </c>
    </row>
    <row r="86" spans="1:8" ht="15.75" customHeight="1">
      <c r="A86" s="55" t="s">
        <v>28</v>
      </c>
      <c r="B86" s="57" t="s">
        <v>28</v>
      </c>
      <c r="C86" s="51" t="s">
        <v>108</v>
      </c>
      <c r="D86" s="12" t="s">
        <v>13</v>
      </c>
      <c r="E86" s="41">
        <v>0</v>
      </c>
      <c r="F86" s="42">
        <v>10000000</v>
      </c>
      <c r="G86" s="42">
        <v>0</v>
      </c>
      <c r="H86" s="40">
        <f t="shared" si="24"/>
        <v>10000000</v>
      </c>
    </row>
    <row r="87" spans="1:8" ht="15.75" customHeight="1">
      <c r="A87" s="56"/>
      <c r="B87" s="47"/>
      <c r="C87" s="51"/>
      <c r="D87" s="12" t="s">
        <v>14</v>
      </c>
      <c r="E87" s="41">
        <v>0</v>
      </c>
      <c r="F87" s="42">
        <v>1170302</v>
      </c>
      <c r="G87" s="42">
        <v>0</v>
      </c>
      <c r="H87" s="40">
        <f t="shared" si="24"/>
        <v>1170302</v>
      </c>
    </row>
    <row r="88" spans="1:8" ht="15.75" customHeight="1">
      <c r="A88" s="56"/>
      <c r="B88" s="47"/>
      <c r="C88" s="53"/>
      <c r="D88" s="12" t="s">
        <v>15</v>
      </c>
      <c r="E88" s="41">
        <f>E86-E87</f>
        <v>0</v>
      </c>
      <c r="F88" s="41">
        <f>F86-F87</f>
        <v>8829698</v>
      </c>
      <c r="G88" s="41">
        <f>G86-G87</f>
        <v>0</v>
      </c>
      <c r="H88" s="40">
        <f t="shared" si="24"/>
        <v>8829698</v>
      </c>
    </row>
    <row r="89" spans="1:8" ht="15.75" customHeight="1">
      <c r="A89" s="56" t="s">
        <v>16</v>
      </c>
      <c r="B89" s="47" t="s">
        <v>16</v>
      </c>
      <c r="C89" s="57" t="s">
        <v>29</v>
      </c>
      <c r="D89" s="12" t="s">
        <v>13</v>
      </c>
      <c r="E89" s="41">
        <v>300000</v>
      </c>
      <c r="F89" s="42">
        <v>4650000</v>
      </c>
      <c r="G89" s="42">
        <v>50000</v>
      </c>
      <c r="H89" s="40">
        <f t="shared" si="24"/>
        <v>5000000</v>
      </c>
    </row>
    <row r="90" spans="1:8" ht="15.75" customHeight="1">
      <c r="A90" s="56"/>
      <c r="B90" s="47"/>
      <c r="C90" s="47"/>
      <c r="D90" s="12" t="s">
        <v>14</v>
      </c>
      <c r="E90" s="41">
        <f>16151+2890</f>
        <v>19041</v>
      </c>
      <c r="F90" s="42">
        <v>8859149</v>
      </c>
      <c r="G90" s="42">
        <v>17824</v>
      </c>
      <c r="H90" s="40">
        <f t="shared" si="24"/>
        <v>8896014</v>
      </c>
    </row>
    <row r="91" spans="1:8" ht="15.75" customHeight="1">
      <c r="A91" s="56"/>
      <c r="B91" s="47"/>
      <c r="C91" s="48"/>
      <c r="D91" s="12" t="s">
        <v>15</v>
      </c>
      <c r="E91" s="41">
        <f>E89-E90</f>
        <v>280959</v>
      </c>
      <c r="F91" s="41">
        <f>F89-F90</f>
        <v>-4209149</v>
      </c>
      <c r="G91" s="41">
        <f>G89-G90</f>
        <v>32176</v>
      </c>
      <c r="H91" s="40">
        <f t="shared" si="24"/>
        <v>-3896014</v>
      </c>
    </row>
    <row r="92" spans="1:8" ht="15.75" customHeight="1">
      <c r="A92" s="56" t="s">
        <v>16</v>
      </c>
      <c r="B92" s="47" t="s">
        <v>16</v>
      </c>
      <c r="C92" s="57" t="s">
        <v>30</v>
      </c>
      <c r="D92" s="12" t="s">
        <v>13</v>
      </c>
      <c r="E92" s="41">
        <v>0</v>
      </c>
      <c r="F92" s="42">
        <v>1000000</v>
      </c>
      <c r="G92" s="42">
        <v>0</v>
      </c>
      <c r="H92" s="40">
        <f t="shared" si="24"/>
        <v>1000000</v>
      </c>
    </row>
    <row r="93" spans="1:8" ht="15.75" customHeight="1">
      <c r="A93" s="56"/>
      <c r="B93" s="47"/>
      <c r="C93" s="47"/>
      <c r="D93" s="12" t="s">
        <v>14</v>
      </c>
      <c r="E93" s="41">
        <v>0</v>
      </c>
      <c r="F93" s="42">
        <f>5097750+630002</f>
        <v>5727752</v>
      </c>
      <c r="G93" s="42">
        <v>0</v>
      </c>
      <c r="H93" s="40">
        <f t="shared" si="24"/>
        <v>5727752</v>
      </c>
    </row>
    <row r="94" spans="1:8" ht="15.75" customHeight="1">
      <c r="A94" s="56"/>
      <c r="B94" s="47"/>
      <c r="C94" s="48"/>
      <c r="D94" s="12" t="s">
        <v>15</v>
      </c>
      <c r="E94" s="41">
        <f>E92-E93</f>
        <v>0</v>
      </c>
      <c r="F94" s="41">
        <f>F92-F93</f>
        <v>-4727752</v>
      </c>
      <c r="G94" s="41">
        <f>G92-G93</f>
        <v>0</v>
      </c>
      <c r="H94" s="40">
        <f t="shared" si="24"/>
        <v>-4727752</v>
      </c>
    </row>
    <row r="95" spans="1:8" ht="15.75" customHeight="1">
      <c r="A95" s="56" t="s">
        <v>16</v>
      </c>
      <c r="B95" s="47" t="s">
        <v>16</v>
      </c>
      <c r="C95" s="57" t="s">
        <v>26</v>
      </c>
      <c r="D95" s="12" t="s">
        <v>13</v>
      </c>
      <c r="E95" s="41">
        <f t="shared" ref="E95:G95" si="29">E92+E89+E86</f>
        <v>300000</v>
      </c>
      <c r="F95" s="41">
        <f t="shared" si="29"/>
        <v>15650000</v>
      </c>
      <c r="G95" s="41">
        <f t="shared" si="29"/>
        <v>50000</v>
      </c>
      <c r="H95" s="40">
        <f t="shared" si="24"/>
        <v>16000000</v>
      </c>
    </row>
    <row r="96" spans="1:8" ht="15.75" customHeight="1">
      <c r="A96" s="56"/>
      <c r="B96" s="47"/>
      <c r="C96" s="47"/>
      <c r="D96" s="12" t="s">
        <v>14</v>
      </c>
      <c r="E96" s="41">
        <f t="shared" ref="E96:G96" si="30">E93+E90+E87</f>
        <v>19041</v>
      </c>
      <c r="F96" s="41">
        <f t="shared" si="30"/>
        <v>15757203</v>
      </c>
      <c r="G96" s="41">
        <f t="shared" si="30"/>
        <v>17824</v>
      </c>
      <c r="H96" s="40">
        <f t="shared" si="24"/>
        <v>15794068</v>
      </c>
    </row>
    <row r="97" spans="1:8" ht="15.75" customHeight="1">
      <c r="A97" s="56"/>
      <c r="B97" s="48"/>
      <c r="C97" s="48"/>
      <c r="D97" s="12" t="s">
        <v>15</v>
      </c>
      <c r="E97" s="41">
        <f>E95-E96</f>
        <v>280959</v>
      </c>
      <c r="F97" s="41">
        <f>F95-F96</f>
        <v>-107203</v>
      </c>
      <c r="G97" s="41">
        <f>G95-G96</f>
        <v>32176</v>
      </c>
      <c r="H97" s="40">
        <f t="shared" si="24"/>
        <v>205932</v>
      </c>
    </row>
    <row r="98" spans="1:8" ht="15.75" customHeight="1">
      <c r="A98" s="47" t="s">
        <v>16</v>
      </c>
      <c r="B98" s="49" t="s">
        <v>27</v>
      </c>
      <c r="C98" s="50"/>
      <c r="D98" s="12" t="s">
        <v>13</v>
      </c>
      <c r="E98" s="41">
        <f>E95</f>
        <v>300000</v>
      </c>
      <c r="F98" s="41">
        <f t="shared" ref="F98:G98" si="31">F95</f>
        <v>15650000</v>
      </c>
      <c r="G98" s="41">
        <f t="shared" si="31"/>
        <v>50000</v>
      </c>
      <c r="H98" s="40">
        <f t="shared" si="24"/>
        <v>16000000</v>
      </c>
    </row>
    <row r="99" spans="1:8" ht="15.75" customHeight="1">
      <c r="A99" s="47"/>
      <c r="B99" s="51"/>
      <c r="C99" s="52"/>
      <c r="D99" s="12" t="s">
        <v>14</v>
      </c>
      <c r="E99" s="41">
        <f>E96</f>
        <v>19041</v>
      </c>
      <c r="F99" s="41">
        <f t="shared" ref="F99:G99" si="32">F96</f>
        <v>15757203</v>
      </c>
      <c r="G99" s="41">
        <f t="shared" si="32"/>
        <v>17824</v>
      </c>
      <c r="H99" s="40">
        <f t="shared" si="24"/>
        <v>15794068</v>
      </c>
    </row>
    <row r="100" spans="1:8" ht="15.75" customHeight="1">
      <c r="A100" s="48"/>
      <c r="B100" s="53"/>
      <c r="C100" s="54"/>
      <c r="D100" s="12" t="s">
        <v>15</v>
      </c>
      <c r="E100" s="10">
        <f>E98-E99</f>
        <v>280959</v>
      </c>
      <c r="F100" s="10">
        <f>F98-F99</f>
        <v>-107203</v>
      </c>
      <c r="G100" s="10">
        <f>G98-G99</f>
        <v>32176</v>
      </c>
      <c r="H100" s="9">
        <f t="shared" si="24"/>
        <v>205932</v>
      </c>
    </row>
    <row r="101" spans="1:8" ht="15.75" customHeight="1">
      <c r="A101" s="61" t="s">
        <v>31</v>
      </c>
      <c r="B101" s="62"/>
      <c r="C101" s="63"/>
      <c r="D101" s="27" t="s">
        <v>13</v>
      </c>
      <c r="E101" s="30">
        <f>E98+E68+E41+E32+E83</f>
        <v>206749000</v>
      </c>
      <c r="F101" s="30">
        <f t="shared" ref="F101:G101" si="33">F98+F68+F41+F32+F83</f>
        <v>6695650000</v>
      </c>
      <c r="G101" s="30">
        <f t="shared" si="33"/>
        <v>14050000</v>
      </c>
      <c r="H101" s="31">
        <f t="shared" ref="H101:H109" si="34">SUM(E101:G101)</f>
        <v>6916449000</v>
      </c>
    </row>
    <row r="102" spans="1:8" ht="15.75" customHeight="1">
      <c r="A102" s="64"/>
      <c r="B102" s="65"/>
      <c r="C102" s="66"/>
      <c r="D102" s="27" t="s">
        <v>14</v>
      </c>
      <c r="E102" s="30">
        <f t="shared" ref="E102:G102" si="35">E99+E69+E42+E33+E84</f>
        <v>206257718</v>
      </c>
      <c r="F102" s="30">
        <f t="shared" si="35"/>
        <v>6139312923</v>
      </c>
      <c r="G102" s="30">
        <f t="shared" si="35"/>
        <v>12907481</v>
      </c>
      <c r="H102" s="31">
        <f t="shared" si="34"/>
        <v>6358478122</v>
      </c>
    </row>
    <row r="103" spans="1:8" ht="15.75" customHeight="1">
      <c r="A103" s="67"/>
      <c r="B103" s="68"/>
      <c r="C103" s="69"/>
      <c r="D103" s="27" t="s">
        <v>15</v>
      </c>
      <c r="E103" s="30">
        <f>E101-E102</f>
        <v>491282</v>
      </c>
      <c r="F103" s="30">
        <f>F101-F102</f>
        <v>556337077</v>
      </c>
      <c r="G103" s="30">
        <f>G101-G102</f>
        <v>1142519</v>
      </c>
      <c r="H103" s="31">
        <f t="shared" si="34"/>
        <v>557970878</v>
      </c>
    </row>
    <row r="104" spans="1:8">
      <c r="A104" s="49" t="s">
        <v>99</v>
      </c>
      <c r="B104" s="58"/>
      <c r="C104" s="50"/>
      <c r="D104" s="23" t="s">
        <v>13</v>
      </c>
      <c r="E104" s="10">
        <f>'2015년 세출결산'!E158</f>
        <v>206749000</v>
      </c>
      <c r="F104" s="10">
        <f>'2015년 세출결산'!F158</f>
        <v>6695650000</v>
      </c>
      <c r="G104" s="10">
        <f>'2015년 세출결산'!G158</f>
        <v>14050000</v>
      </c>
      <c r="H104" s="9">
        <f t="shared" si="34"/>
        <v>6916449000</v>
      </c>
    </row>
    <row r="105" spans="1:8">
      <c r="A105" s="51"/>
      <c r="B105" s="59"/>
      <c r="C105" s="52"/>
      <c r="D105" s="23" t="s">
        <v>14</v>
      </c>
      <c r="E105" s="10">
        <f>'2015년 세출결산'!E159</f>
        <v>206257718</v>
      </c>
      <c r="F105" s="10">
        <f>'2015년 세출결산'!F159</f>
        <v>6086416594</v>
      </c>
      <c r="G105" s="10">
        <f>'2015년 세출결산'!G159</f>
        <v>23959844</v>
      </c>
      <c r="H105" s="9">
        <f t="shared" si="34"/>
        <v>6316634156</v>
      </c>
    </row>
    <row r="106" spans="1:8">
      <c r="A106" s="53"/>
      <c r="B106" s="60"/>
      <c r="C106" s="54"/>
      <c r="D106" s="23" t="s">
        <v>15</v>
      </c>
      <c r="E106" s="10">
        <f>'2015년 세출결산'!E160</f>
        <v>491282</v>
      </c>
      <c r="F106" s="10">
        <f>'2015년 세출결산'!F160</f>
        <v>609233406</v>
      </c>
      <c r="G106" s="10">
        <f>'2015년 세출결산'!G160</f>
        <v>-9909844</v>
      </c>
      <c r="H106" s="9">
        <f t="shared" si="34"/>
        <v>599814844</v>
      </c>
    </row>
    <row r="107" spans="1:8">
      <c r="A107" s="49" t="s">
        <v>100</v>
      </c>
      <c r="B107" s="58"/>
      <c r="C107" s="50"/>
      <c r="D107" s="23" t="s">
        <v>13</v>
      </c>
      <c r="E107" s="10">
        <f>E101-E104</f>
        <v>0</v>
      </c>
      <c r="F107" s="10">
        <f t="shared" ref="F107:G107" si="36">F101-F104</f>
        <v>0</v>
      </c>
      <c r="G107" s="10">
        <f t="shared" si="36"/>
        <v>0</v>
      </c>
      <c r="H107" s="9">
        <f t="shared" si="34"/>
        <v>0</v>
      </c>
    </row>
    <row r="108" spans="1:8">
      <c r="A108" s="51"/>
      <c r="B108" s="59"/>
      <c r="C108" s="52"/>
      <c r="D108" s="23" t="s">
        <v>14</v>
      </c>
      <c r="E108" s="10">
        <f t="shared" ref="E108:G108" si="37">E102-E105</f>
        <v>0</v>
      </c>
      <c r="F108" s="10">
        <f t="shared" si="37"/>
        <v>52896329</v>
      </c>
      <c r="G108" s="10">
        <f t="shared" si="37"/>
        <v>-11052363</v>
      </c>
      <c r="H108" s="9">
        <f t="shared" si="34"/>
        <v>41843966</v>
      </c>
    </row>
    <row r="109" spans="1:8" ht="17.25" thickBot="1">
      <c r="A109" s="53"/>
      <c r="B109" s="60"/>
      <c r="C109" s="54"/>
      <c r="D109" s="23" t="s">
        <v>15</v>
      </c>
      <c r="E109" s="10">
        <f>E107-E108</f>
        <v>0</v>
      </c>
      <c r="F109" s="10">
        <f>F107-F108</f>
        <v>-52896329</v>
      </c>
      <c r="G109" s="10">
        <f>G107-G108</f>
        <v>11052363</v>
      </c>
      <c r="H109" s="9">
        <f t="shared" si="34"/>
        <v>-41843966</v>
      </c>
    </row>
    <row r="110" spans="1:8">
      <c r="E110" s="32" t="s">
        <v>85</v>
      </c>
      <c r="F110" s="33" t="s">
        <v>86</v>
      </c>
      <c r="G110" s="33" t="s">
        <v>87</v>
      </c>
      <c r="H110" s="34" t="s">
        <v>88</v>
      </c>
    </row>
    <row r="111" spans="1:8" ht="17.25" thickBot="1">
      <c r="E111" s="14">
        <v>206449000</v>
      </c>
      <c r="F111" s="15">
        <v>6680000000</v>
      </c>
      <c r="G111" s="15">
        <v>14000000</v>
      </c>
      <c r="H111" s="16">
        <v>16000000</v>
      </c>
    </row>
    <row r="112" spans="1:8">
      <c r="E112" s="13">
        <f>SUM(E111:H111)</f>
        <v>6916449000</v>
      </c>
    </row>
  </sheetData>
  <mergeCells count="102">
    <mergeCell ref="A1:H1"/>
    <mergeCell ref="A2:H2"/>
    <mergeCell ref="A3:C3"/>
    <mergeCell ref="D3:D4"/>
    <mergeCell ref="E3:E4"/>
    <mergeCell ref="F3:F4"/>
    <mergeCell ref="G3:G4"/>
    <mergeCell ref="H3:H4"/>
    <mergeCell ref="A83:A85"/>
    <mergeCell ref="B83:C85"/>
    <mergeCell ref="A77:A79"/>
    <mergeCell ref="B77:B79"/>
    <mergeCell ref="C77:C79"/>
    <mergeCell ref="A80:A82"/>
    <mergeCell ref="B80:B82"/>
    <mergeCell ref="C80:C82"/>
    <mergeCell ref="C11:C13"/>
    <mergeCell ref="A14:A16"/>
    <mergeCell ref="A17:A19"/>
    <mergeCell ref="B17:B19"/>
    <mergeCell ref="C17:C19"/>
    <mergeCell ref="B14:B16"/>
    <mergeCell ref="A20:A22"/>
    <mergeCell ref="A5:A7"/>
    <mergeCell ref="B5:B7"/>
    <mergeCell ref="A8:A10"/>
    <mergeCell ref="B8:B10"/>
    <mergeCell ref="A11:A13"/>
    <mergeCell ref="B11:B13"/>
    <mergeCell ref="A38:A40"/>
    <mergeCell ref="B38:B40"/>
    <mergeCell ref="C38:C40"/>
    <mergeCell ref="A23:A25"/>
    <mergeCell ref="B23:B25"/>
    <mergeCell ref="C23:C25"/>
    <mergeCell ref="A26:A28"/>
    <mergeCell ref="A29:A31"/>
    <mergeCell ref="B29:B31"/>
    <mergeCell ref="C29:C31"/>
    <mergeCell ref="A32:A34"/>
    <mergeCell ref="B32:C34"/>
    <mergeCell ref="A35:A37"/>
    <mergeCell ref="B35:B37"/>
    <mergeCell ref="C35:C37"/>
    <mergeCell ref="C5:C7"/>
    <mergeCell ref="C8:C10"/>
    <mergeCell ref="C14:C16"/>
    <mergeCell ref="C20:C22"/>
    <mergeCell ref="C92:C94"/>
    <mergeCell ref="A95:A97"/>
    <mergeCell ref="B95:B97"/>
    <mergeCell ref="C95:C97"/>
    <mergeCell ref="A98:A100"/>
    <mergeCell ref="B98:C100"/>
    <mergeCell ref="C86:C88"/>
    <mergeCell ref="A47:A49"/>
    <mergeCell ref="B47:B49"/>
    <mergeCell ref="C47:C49"/>
    <mergeCell ref="A50:A52"/>
    <mergeCell ref="A53:A55"/>
    <mergeCell ref="B53:B55"/>
    <mergeCell ref="C53:C55"/>
    <mergeCell ref="A56:A58"/>
    <mergeCell ref="C56:C58"/>
    <mergeCell ref="B56:B58"/>
    <mergeCell ref="A68:A70"/>
    <mergeCell ref="B68:C70"/>
    <mergeCell ref="C59:C61"/>
    <mergeCell ref="C26:C28"/>
    <mergeCell ref="B26:B28"/>
    <mergeCell ref="C44:C46"/>
    <mergeCell ref="C50:C52"/>
    <mergeCell ref="B50:B52"/>
    <mergeCell ref="B44:B46"/>
    <mergeCell ref="B20:B22"/>
    <mergeCell ref="C62:C64"/>
    <mergeCell ref="B62:B64"/>
    <mergeCell ref="B59:B61"/>
    <mergeCell ref="A41:A43"/>
    <mergeCell ref="B41:C43"/>
    <mergeCell ref="A44:A46"/>
    <mergeCell ref="A62:A64"/>
    <mergeCell ref="A65:A67"/>
    <mergeCell ref="B65:B67"/>
    <mergeCell ref="C65:C67"/>
    <mergeCell ref="A104:C106"/>
    <mergeCell ref="A107:C109"/>
    <mergeCell ref="A71:A73"/>
    <mergeCell ref="B71:B73"/>
    <mergeCell ref="C71:C73"/>
    <mergeCell ref="A74:A76"/>
    <mergeCell ref="B74:B76"/>
    <mergeCell ref="C74:C76"/>
    <mergeCell ref="A101:C103"/>
    <mergeCell ref="A86:A88"/>
    <mergeCell ref="B86:B88"/>
    <mergeCell ref="A89:A91"/>
    <mergeCell ref="A59:A61"/>
    <mergeCell ref="B89:B91"/>
    <mergeCell ref="C89:C91"/>
    <mergeCell ref="A92:A94"/>
    <mergeCell ref="B92:B94"/>
  </mergeCells>
  <phoneticPr fontId="7" type="noConversion"/>
  <pageMargins left="0.70866141732283472" right="0.70866141732283472" top="0.74803149606299213" bottom="0.55118110236220474" header="0.31496062992125984" footer="0.31496062992125984"/>
  <pageSetup paperSize="9" scale="98" orientation="portrait" verticalDpi="0" r:id="rId1"/>
  <rowBreaks count="2" manualBreakCount="2">
    <brk id="43" max="7" man="1"/>
    <brk id="8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69"/>
  <sheetViews>
    <sheetView view="pageBreakPreview" zoomScale="115" zoomScaleNormal="115" zoomScaleSheetLayoutView="115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E8" sqref="E8"/>
    </sheetView>
  </sheetViews>
  <sheetFormatPr defaultRowHeight="16.5"/>
  <cols>
    <col min="5" max="5" width="13" style="11" customWidth="1"/>
    <col min="6" max="6" width="14.625" style="11" bestFit="1" customWidth="1"/>
    <col min="7" max="7" width="13" style="11" customWidth="1"/>
    <col min="8" max="8" width="13" style="11" bestFit="1" customWidth="1"/>
    <col min="9" max="9" width="16.625" style="11" bestFit="1" customWidth="1"/>
    <col min="10" max="10" width="14.875" style="11" bestFit="1" customWidth="1"/>
    <col min="11" max="13" width="14.625" style="11" bestFit="1" customWidth="1"/>
  </cols>
  <sheetData>
    <row r="1" spans="1:10" ht="17.25" customHeight="1">
      <c r="A1" s="71" t="s">
        <v>32</v>
      </c>
      <c r="B1" s="71"/>
      <c r="C1" s="71"/>
      <c r="D1" s="71"/>
      <c r="E1" s="71"/>
      <c r="F1" s="71"/>
      <c r="G1" s="71"/>
      <c r="H1" s="71"/>
    </row>
    <row r="2" spans="1:10" ht="24" customHeight="1">
      <c r="A2" s="72" t="s">
        <v>33</v>
      </c>
      <c r="B2" s="72"/>
      <c r="C2" s="72"/>
      <c r="D2" s="72"/>
      <c r="E2" s="72"/>
      <c r="F2" s="72"/>
      <c r="G2" s="72"/>
      <c r="H2" s="72"/>
    </row>
    <row r="3" spans="1:10">
      <c r="A3" s="84" t="s">
        <v>2</v>
      </c>
      <c r="B3" s="85"/>
      <c r="C3" s="86"/>
      <c r="D3" s="87" t="s">
        <v>3</v>
      </c>
      <c r="E3" s="89" t="s">
        <v>4</v>
      </c>
      <c r="F3" s="89" t="s">
        <v>5</v>
      </c>
      <c r="G3" s="89" t="s">
        <v>6</v>
      </c>
      <c r="H3" s="89" t="s">
        <v>7</v>
      </c>
    </row>
    <row r="4" spans="1:10">
      <c r="A4" s="20" t="s">
        <v>8</v>
      </c>
      <c r="B4" s="21" t="s">
        <v>9</v>
      </c>
      <c r="C4" s="22" t="s">
        <v>10</v>
      </c>
      <c r="D4" s="88"/>
      <c r="E4" s="90"/>
      <c r="F4" s="90"/>
      <c r="G4" s="90"/>
      <c r="H4" s="90"/>
    </row>
    <row r="5" spans="1:10">
      <c r="A5" s="57" t="s">
        <v>34</v>
      </c>
      <c r="B5" s="57" t="s">
        <v>12</v>
      </c>
      <c r="C5" s="57" t="s">
        <v>35</v>
      </c>
      <c r="D5" s="2" t="s">
        <v>13</v>
      </c>
      <c r="E5" s="44">
        <v>104467600</v>
      </c>
      <c r="F5" s="44">
        <f>1195532400-G5</f>
        <v>1186982400</v>
      </c>
      <c r="G5" s="44">
        <v>8550000</v>
      </c>
      <c r="H5" s="44">
        <f>SUM(E5:G5)</f>
        <v>1300000000</v>
      </c>
    </row>
    <row r="6" spans="1:10">
      <c r="A6" s="47"/>
      <c r="B6" s="47"/>
      <c r="C6" s="47"/>
      <c r="D6" s="2" t="s">
        <v>14</v>
      </c>
      <c r="E6" s="44">
        <v>104467600</v>
      </c>
      <c r="F6" s="44">
        <f>1217037900+46950000-E6-G6</f>
        <v>1150970300</v>
      </c>
      <c r="G6" s="44">
        <v>8550000</v>
      </c>
      <c r="H6" s="44">
        <f t="shared" ref="H6:H69" si="0">SUM(E6:G6)</f>
        <v>1263987900</v>
      </c>
    </row>
    <row r="7" spans="1:10">
      <c r="A7" s="47"/>
      <c r="B7" s="47"/>
      <c r="C7" s="48"/>
      <c r="D7" s="2" t="s">
        <v>15</v>
      </c>
      <c r="E7" s="44">
        <f>E5-E6</f>
        <v>0</v>
      </c>
      <c r="F7" s="44">
        <f>F5-F6</f>
        <v>36012100</v>
      </c>
      <c r="G7" s="44">
        <f>G5-G6</f>
        <v>0</v>
      </c>
      <c r="H7" s="44">
        <f t="shared" si="0"/>
        <v>36012100</v>
      </c>
    </row>
    <row r="8" spans="1:10">
      <c r="A8" s="47"/>
      <c r="B8" s="47"/>
      <c r="C8" s="57" t="s">
        <v>36</v>
      </c>
      <c r="D8" s="2" t="s">
        <v>13</v>
      </c>
      <c r="E8" s="44">
        <v>26344500</v>
      </c>
      <c r="F8" s="44">
        <v>0</v>
      </c>
      <c r="G8" s="44">
        <v>0</v>
      </c>
      <c r="H8" s="44">
        <f t="shared" si="0"/>
        <v>26344500</v>
      </c>
    </row>
    <row r="9" spans="1:10">
      <c r="A9" s="47"/>
      <c r="B9" s="47"/>
      <c r="C9" s="47"/>
      <c r="D9" s="2" t="s">
        <v>14</v>
      </c>
      <c r="E9" s="44">
        <v>26343900</v>
      </c>
      <c r="F9" s="44">
        <v>0</v>
      </c>
      <c r="G9" s="44">
        <v>0</v>
      </c>
      <c r="H9" s="44">
        <f t="shared" si="0"/>
        <v>26343900</v>
      </c>
      <c r="J9" s="24"/>
    </row>
    <row r="10" spans="1:10">
      <c r="A10" s="47"/>
      <c r="B10" s="47"/>
      <c r="C10" s="48"/>
      <c r="D10" s="2" t="s">
        <v>15</v>
      </c>
      <c r="E10" s="44">
        <f>E8-E9</f>
        <v>600</v>
      </c>
      <c r="F10" s="44">
        <f>F8-F9</f>
        <v>0</v>
      </c>
      <c r="G10" s="44">
        <f>G8-G9</f>
        <v>0</v>
      </c>
      <c r="H10" s="44">
        <f t="shared" si="0"/>
        <v>600</v>
      </c>
    </row>
    <row r="11" spans="1:10">
      <c r="A11" s="47"/>
      <c r="B11" s="47"/>
      <c r="C11" s="57" t="s">
        <v>37</v>
      </c>
      <c r="D11" s="2" t="s">
        <v>13</v>
      </c>
      <c r="E11" s="44">
        <v>10901950</v>
      </c>
      <c r="F11" s="44">
        <v>116559050</v>
      </c>
      <c r="G11" s="44">
        <v>0</v>
      </c>
      <c r="H11" s="44">
        <f t="shared" si="0"/>
        <v>127461000</v>
      </c>
    </row>
    <row r="12" spans="1:10">
      <c r="A12" s="47"/>
      <c r="B12" s="47"/>
      <c r="C12" s="47"/>
      <c r="D12" s="2" t="s">
        <v>14</v>
      </c>
      <c r="E12" s="44">
        <v>10901950</v>
      </c>
      <c r="F12" s="44">
        <f>104996363-E12</f>
        <v>94094413</v>
      </c>
      <c r="G12" s="44">
        <v>0</v>
      </c>
      <c r="H12" s="44">
        <f t="shared" si="0"/>
        <v>104996363</v>
      </c>
    </row>
    <row r="13" spans="1:10">
      <c r="A13" s="47"/>
      <c r="B13" s="47"/>
      <c r="C13" s="48"/>
      <c r="D13" s="2" t="s">
        <v>15</v>
      </c>
      <c r="E13" s="44">
        <f>E11-E12</f>
        <v>0</v>
      </c>
      <c r="F13" s="44">
        <f>F11-F12</f>
        <v>22464637</v>
      </c>
      <c r="G13" s="44">
        <f>G11-G12</f>
        <v>0</v>
      </c>
      <c r="H13" s="44">
        <f t="shared" si="0"/>
        <v>22464637</v>
      </c>
    </row>
    <row r="14" spans="1:10">
      <c r="A14" s="3"/>
      <c r="B14" s="7"/>
      <c r="C14" s="57" t="s">
        <v>38</v>
      </c>
      <c r="D14" s="2" t="s">
        <v>13</v>
      </c>
      <c r="E14" s="44">
        <f>12365950+20000000</f>
        <v>32365950</v>
      </c>
      <c r="F14" s="44">
        <v>112972050</v>
      </c>
      <c r="G14" s="44">
        <v>0</v>
      </c>
      <c r="H14" s="44">
        <f t="shared" si="0"/>
        <v>145338000</v>
      </c>
    </row>
    <row r="15" spans="1:10">
      <c r="A15" s="3"/>
      <c r="B15" s="7"/>
      <c r="C15" s="47"/>
      <c r="D15" s="2" t="s">
        <v>14</v>
      </c>
      <c r="E15" s="44">
        <f>12365950+19597000</f>
        <v>31962950</v>
      </c>
      <c r="F15" s="44">
        <f>120350040-E15</f>
        <v>88387090</v>
      </c>
      <c r="G15" s="44">
        <v>0</v>
      </c>
      <c r="H15" s="44">
        <f t="shared" si="0"/>
        <v>120350040</v>
      </c>
    </row>
    <row r="16" spans="1:10">
      <c r="A16" s="3"/>
      <c r="B16" s="7"/>
      <c r="C16" s="48"/>
      <c r="D16" s="2" t="s">
        <v>15</v>
      </c>
      <c r="E16" s="44">
        <f>E14-E15</f>
        <v>403000</v>
      </c>
      <c r="F16" s="44">
        <f>F14-F15</f>
        <v>24584960</v>
      </c>
      <c r="G16" s="44">
        <f>G14-G15</f>
        <v>0</v>
      </c>
      <c r="H16" s="44">
        <f t="shared" si="0"/>
        <v>24987960</v>
      </c>
    </row>
    <row r="17" spans="1:8">
      <c r="A17" s="47"/>
      <c r="B17" s="47"/>
      <c r="C17" s="5" t="s">
        <v>39</v>
      </c>
      <c r="D17" s="2" t="s">
        <v>13</v>
      </c>
      <c r="E17" s="44">
        <f>2700000</f>
        <v>2700000</v>
      </c>
      <c r="F17" s="44">
        <f>42900000-G17</f>
        <v>40800000</v>
      </c>
      <c r="G17" s="44">
        <v>2100000</v>
      </c>
      <c r="H17" s="44">
        <f t="shared" si="0"/>
        <v>45600000</v>
      </c>
    </row>
    <row r="18" spans="1:8">
      <c r="A18" s="47"/>
      <c r="B18" s="47"/>
      <c r="C18" s="5" t="s">
        <v>40</v>
      </c>
      <c r="D18" s="2" t="s">
        <v>14</v>
      </c>
      <c r="E18" s="44">
        <f>2700000</f>
        <v>2700000</v>
      </c>
      <c r="F18" s="44">
        <f>33794309-E18-G18+100000</f>
        <v>29151185</v>
      </c>
      <c r="G18" s="44">
        <v>2043124</v>
      </c>
      <c r="H18" s="44">
        <f t="shared" si="0"/>
        <v>33894309</v>
      </c>
    </row>
    <row r="19" spans="1:8">
      <c r="A19" s="47"/>
      <c r="B19" s="47"/>
      <c r="C19" s="4"/>
      <c r="D19" s="2" t="s">
        <v>15</v>
      </c>
      <c r="E19" s="44">
        <f>E17-E18</f>
        <v>0</v>
      </c>
      <c r="F19" s="44">
        <f>F17-F18</f>
        <v>11648815</v>
      </c>
      <c r="G19" s="44">
        <f>G17-G18</f>
        <v>56876</v>
      </c>
      <c r="H19" s="44">
        <f t="shared" si="0"/>
        <v>11705691</v>
      </c>
    </row>
    <row r="20" spans="1:8">
      <c r="A20" s="47"/>
      <c r="B20" s="47"/>
      <c r="C20" s="57" t="s">
        <v>18</v>
      </c>
      <c r="D20" s="2" t="s">
        <v>13</v>
      </c>
      <c r="E20" s="44">
        <f>E17+E14+E11+E8+E5</f>
        <v>176780000</v>
      </c>
      <c r="F20" s="44">
        <f>F17+F14+F11+F8+F5</f>
        <v>1457313500</v>
      </c>
      <c r="G20" s="44">
        <f>G17+G14+G11+G8+G5</f>
        <v>10650000</v>
      </c>
      <c r="H20" s="44">
        <f t="shared" si="0"/>
        <v>1644743500</v>
      </c>
    </row>
    <row r="21" spans="1:8">
      <c r="A21" s="47"/>
      <c r="B21" s="47"/>
      <c r="C21" s="47"/>
      <c r="D21" s="2" t="s">
        <v>14</v>
      </c>
      <c r="E21" s="44">
        <f t="shared" ref="E21:G21" si="1">E18+E15+E12+E9+E6</f>
        <v>176376400</v>
      </c>
      <c r="F21" s="44">
        <f t="shared" si="1"/>
        <v>1362602988</v>
      </c>
      <c r="G21" s="44">
        <f t="shared" si="1"/>
        <v>10593124</v>
      </c>
      <c r="H21" s="44">
        <f t="shared" si="0"/>
        <v>1549572512</v>
      </c>
    </row>
    <row r="22" spans="1:8">
      <c r="A22" s="47"/>
      <c r="B22" s="48"/>
      <c r="C22" s="48"/>
      <c r="D22" s="2" t="s">
        <v>15</v>
      </c>
      <c r="E22" s="44">
        <f>E20-E21</f>
        <v>403600</v>
      </c>
      <c r="F22" s="44">
        <f>F20-F21</f>
        <v>94710512</v>
      </c>
      <c r="G22" s="44">
        <f>G20-G21</f>
        <v>56876</v>
      </c>
      <c r="H22" s="44">
        <f t="shared" si="0"/>
        <v>95170988</v>
      </c>
    </row>
    <row r="23" spans="1:8">
      <c r="A23" s="47"/>
      <c r="B23" s="57" t="s">
        <v>41</v>
      </c>
      <c r="C23" s="57" t="s">
        <v>42</v>
      </c>
      <c r="D23" s="2" t="s">
        <v>13</v>
      </c>
      <c r="E23" s="44">
        <f>96000+5000000</f>
        <v>5096000</v>
      </c>
      <c r="F23" s="44">
        <f>10000000-E23</f>
        <v>4904000</v>
      </c>
      <c r="G23" s="44">
        <v>0</v>
      </c>
      <c r="H23" s="44">
        <f t="shared" si="0"/>
        <v>10000000</v>
      </c>
    </row>
    <row r="24" spans="1:8">
      <c r="A24" s="47"/>
      <c r="B24" s="47"/>
      <c r="C24" s="47"/>
      <c r="D24" s="2" t="s">
        <v>14</v>
      </c>
      <c r="E24" s="44">
        <f>96000+5000000</f>
        <v>5096000</v>
      </c>
      <c r="F24" s="44">
        <f>8644000-E24</f>
        <v>3548000</v>
      </c>
      <c r="G24" s="44">
        <v>0</v>
      </c>
      <c r="H24" s="44">
        <f t="shared" si="0"/>
        <v>8644000</v>
      </c>
    </row>
    <row r="25" spans="1:8">
      <c r="A25" s="47"/>
      <c r="B25" s="47"/>
      <c r="C25" s="48"/>
      <c r="D25" s="2" t="s">
        <v>15</v>
      </c>
      <c r="E25" s="44">
        <f>E23-E24</f>
        <v>0</v>
      </c>
      <c r="F25" s="44">
        <f>F23-F24</f>
        <v>1356000</v>
      </c>
      <c r="G25" s="44">
        <f>G23-G24</f>
        <v>0</v>
      </c>
      <c r="H25" s="44">
        <f t="shared" si="0"/>
        <v>1356000</v>
      </c>
    </row>
    <row r="26" spans="1:8">
      <c r="A26" s="3"/>
      <c r="B26" s="7"/>
      <c r="C26" s="57" t="s">
        <v>43</v>
      </c>
      <c r="D26" s="2" t="s">
        <v>13</v>
      </c>
      <c r="E26" s="44">
        <v>0</v>
      </c>
      <c r="F26" s="44">
        <v>6000000</v>
      </c>
      <c r="G26" s="44">
        <v>0</v>
      </c>
      <c r="H26" s="44">
        <f t="shared" si="0"/>
        <v>6000000</v>
      </c>
    </row>
    <row r="27" spans="1:8">
      <c r="A27" s="3"/>
      <c r="B27" s="7"/>
      <c r="C27" s="47"/>
      <c r="D27" s="2" t="s">
        <v>14</v>
      </c>
      <c r="E27" s="44">
        <v>0</v>
      </c>
      <c r="F27" s="44">
        <v>0</v>
      </c>
      <c r="G27" s="44">
        <v>0</v>
      </c>
      <c r="H27" s="44">
        <f t="shared" si="0"/>
        <v>0</v>
      </c>
    </row>
    <row r="28" spans="1:8">
      <c r="A28" s="3"/>
      <c r="B28" s="7"/>
      <c r="C28" s="48"/>
      <c r="D28" s="2" t="s">
        <v>15</v>
      </c>
      <c r="E28" s="44">
        <f>E26-E27</f>
        <v>0</v>
      </c>
      <c r="F28" s="44">
        <f>F26-F27</f>
        <v>6000000</v>
      </c>
      <c r="G28" s="44">
        <f>G26-G27</f>
        <v>0</v>
      </c>
      <c r="H28" s="44">
        <f t="shared" si="0"/>
        <v>6000000</v>
      </c>
    </row>
    <row r="29" spans="1:8">
      <c r="A29" s="47"/>
      <c r="B29" s="47"/>
      <c r="C29" s="57" t="s">
        <v>44</v>
      </c>
      <c r="D29" s="2" t="s">
        <v>13</v>
      </c>
      <c r="E29" s="44">
        <v>800000</v>
      </c>
      <c r="F29" s="44">
        <f>1300000-E29</f>
        <v>500000</v>
      </c>
      <c r="G29" s="44">
        <v>0</v>
      </c>
      <c r="H29" s="44">
        <f t="shared" si="0"/>
        <v>1300000</v>
      </c>
    </row>
    <row r="30" spans="1:8">
      <c r="A30" s="47"/>
      <c r="B30" s="47"/>
      <c r="C30" s="47"/>
      <c r="D30" s="2" t="s">
        <v>14</v>
      </c>
      <c r="E30" s="44">
        <v>640520</v>
      </c>
      <c r="F30" s="44">
        <v>0</v>
      </c>
      <c r="G30" s="44">
        <v>0</v>
      </c>
      <c r="H30" s="44">
        <f t="shared" si="0"/>
        <v>640520</v>
      </c>
    </row>
    <row r="31" spans="1:8">
      <c r="A31" s="47"/>
      <c r="B31" s="47"/>
      <c r="C31" s="48"/>
      <c r="D31" s="2" t="s">
        <v>15</v>
      </c>
      <c r="E31" s="44">
        <f>E29-E30</f>
        <v>159480</v>
      </c>
      <c r="F31" s="44">
        <f>F29-F30</f>
        <v>500000</v>
      </c>
      <c r="G31" s="44">
        <f>G29-G30</f>
        <v>0</v>
      </c>
      <c r="H31" s="44">
        <f t="shared" si="0"/>
        <v>659480</v>
      </c>
    </row>
    <row r="32" spans="1:8">
      <c r="A32" s="47"/>
      <c r="B32" s="47"/>
      <c r="C32" s="57" t="s">
        <v>18</v>
      </c>
      <c r="D32" s="2" t="s">
        <v>13</v>
      </c>
      <c r="E32" s="44">
        <f>E23+E26+E29</f>
        <v>5896000</v>
      </c>
      <c r="F32" s="44">
        <f t="shared" ref="F32:G32" si="2">F23+F26+F29</f>
        <v>11404000</v>
      </c>
      <c r="G32" s="44">
        <f t="shared" si="2"/>
        <v>0</v>
      </c>
      <c r="H32" s="44">
        <f t="shared" si="0"/>
        <v>17300000</v>
      </c>
    </row>
    <row r="33" spans="1:8">
      <c r="A33" s="47"/>
      <c r="B33" s="47"/>
      <c r="C33" s="47"/>
      <c r="D33" s="2" t="s">
        <v>14</v>
      </c>
      <c r="E33" s="44">
        <f t="shared" ref="E33:G33" si="3">E24+E27+E30</f>
        <v>5736520</v>
      </c>
      <c r="F33" s="44">
        <f t="shared" si="3"/>
        <v>3548000</v>
      </c>
      <c r="G33" s="44">
        <f t="shared" si="3"/>
        <v>0</v>
      </c>
      <c r="H33" s="44">
        <f t="shared" si="0"/>
        <v>9284520</v>
      </c>
    </row>
    <row r="34" spans="1:8">
      <c r="A34" s="47"/>
      <c r="B34" s="48"/>
      <c r="C34" s="48"/>
      <c r="D34" s="2" t="s">
        <v>15</v>
      </c>
      <c r="E34" s="44">
        <f>E32-E33</f>
        <v>159480</v>
      </c>
      <c r="F34" s="44">
        <f>F32-F33</f>
        <v>7856000</v>
      </c>
      <c r="G34" s="44">
        <f>G32-G33</f>
        <v>0</v>
      </c>
      <c r="H34" s="44">
        <f t="shared" si="0"/>
        <v>8015480</v>
      </c>
    </row>
    <row r="35" spans="1:8">
      <c r="A35" s="47"/>
      <c r="B35" s="57" t="s">
        <v>17</v>
      </c>
      <c r="C35" s="57" t="s">
        <v>45</v>
      </c>
      <c r="D35" s="2" t="s">
        <v>13</v>
      </c>
      <c r="E35" s="44">
        <v>0</v>
      </c>
      <c r="F35" s="44">
        <v>5000000</v>
      </c>
      <c r="G35" s="44">
        <v>0</v>
      </c>
      <c r="H35" s="44">
        <f>SUM(E35:G35)</f>
        <v>5000000</v>
      </c>
    </row>
    <row r="36" spans="1:8">
      <c r="A36" s="47"/>
      <c r="B36" s="47"/>
      <c r="C36" s="47"/>
      <c r="D36" s="2" t="s">
        <v>14</v>
      </c>
      <c r="E36" s="44">
        <v>0</v>
      </c>
      <c r="F36" s="44">
        <v>4848860</v>
      </c>
      <c r="G36" s="44">
        <v>0</v>
      </c>
      <c r="H36" s="44">
        <f t="shared" si="0"/>
        <v>4848860</v>
      </c>
    </row>
    <row r="37" spans="1:8">
      <c r="A37" s="47"/>
      <c r="B37" s="47"/>
      <c r="C37" s="48"/>
      <c r="D37" s="2" t="s">
        <v>15</v>
      </c>
      <c r="E37" s="44">
        <f>E35-E36</f>
        <v>0</v>
      </c>
      <c r="F37" s="44">
        <f>F35-F36</f>
        <v>151140</v>
      </c>
      <c r="G37" s="44">
        <f>G35-G36</f>
        <v>0</v>
      </c>
      <c r="H37" s="44">
        <f t="shared" si="0"/>
        <v>151140</v>
      </c>
    </row>
    <row r="38" spans="1:8">
      <c r="A38" s="47"/>
      <c r="B38" s="47"/>
      <c r="C38" s="57" t="s">
        <v>46</v>
      </c>
      <c r="D38" s="2" t="s">
        <v>13</v>
      </c>
      <c r="E38" s="44">
        <f>140000+300000</f>
        <v>440000</v>
      </c>
      <c r="F38" s="44">
        <f>60000000-E38-G38</f>
        <v>59410000</v>
      </c>
      <c r="G38" s="44">
        <f>150000</f>
        <v>150000</v>
      </c>
      <c r="H38" s="44">
        <f t="shared" si="0"/>
        <v>60000000</v>
      </c>
    </row>
    <row r="39" spans="1:8">
      <c r="A39" s="47"/>
      <c r="B39" s="47"/>
      <c r="C39" s="47"/>
      <c r="D39" s="2" t="s">
        <v>14</v>
      </c>
      <c r="E39" s="44">
        <f>139300+290100+500</f>
        <v>429900</v>
      </c>
      <c r="F39" s="44">
        <f>34982822-E39-G39</f>
        <v>34449022</v>
      </c>
      <c r="G39" s="44">
        <v>103900</v>
      </c>
      <c r="H39" s="44">
        <f t="shared" si="0"/>
        <v>34982822</v>
      </c>
    </row>
    <row r="40" spans="1:8">
      <c r="A40" s="47"/>
      <c r="B40" s="47"/>
      <c r="C40" s="48"/>
      <c r="D40" s="2" t="s">
        <v>15</v>
      </c>
      <c r="E40" s="44">
        <f>E38-E39</f>
        <v>10100</v>
      </c>
      <c r="F40" s="44">
        <f>F38-F39</f>
        <v>24960978</v>
      </c>
      <c r="G40" s="44">
        <f>G38-G39</f>
        <v>46100</v>
      </c>
      <c r="H40" s="44">
        <f t="shared" si="0"/>
        <v>25017178</v>
      </c>
    </row>
    <row r="41" spans="1:8">
      <c r="A41" s="47"/>
      <c r="B41" s="47"/>
      <c r="C41" s="57" t="s">
        <v>47</v>
      </c>
      <c r="D41" s="2" t="s">
        <v>13</v>
      </c>
      <c r="E41" s="44">
        <v>3600000</v>
      </c>
      <c r="F41" s="44">
        <f>45000000-E41</f>
        <v>41400000</v>
      </c>
      <c r="G41" s="44">
        <v>0</v>
      </c>
      <c r="H41" s="44">
        <f t="shared" si="0"/>
        <v>45000000</v>
      </c>
    </row>
    <row r="42" spans="1:8">
      <c r="A42" s="47"/>
      <c r="B42" s="47"/>
      <c r="C42" s="47"/>
      <c r="D42" s="2" t="s">
        <v>14</v>
      </c>
      <c r="E42" s="44">
        <v>3600000</v>
      </c>
      <c r="F42" s="44">
        <f>7935292+22162000-E42</f>
        <v>26497292</v>
      </c>
      <c r="G42" s="44">
        <v>0</v>
      </c>
      <c r="H42" s="44">
        <f t="shared" si="0"/>
        <v>30097292</v>
      </c>
    </row>
    <row r="43" spans="1:8">
      <c r="A43" s="47"/>
      <c r="B43" s="47"/>
      <c r="C43" s="48"/>
      <c r="D43" s="2" t="s">
        <v>15</v>
      </c>
      <c r="E43" s="44">
        <f>E41-E42</f>
        <v>0</v>
      </c>
      <c r="F43" s="44">
        <f>F41-F42</f>
        <v>14902708</v>
      </c>
      <c r="G43" s="44">
        <f>G41-G42</f>
        <v>0</v>
      </c>
      <c r="H43" s="44">
        <f t="shared" si="0"/>
        <v>14902708</v>
      </c>
    </row>
    <row r="44" spans="1:8">
      <c r="A44" s="47"/>
      <c r="B44" s="47"/>
      <c r="C44" s="57" t="s">
        <v>48</v>
      </c>
      <c r="D44" s="2" t="s">
        <v>13</v>
      </c>
      <c r="E44" s="44">
        <v>1040000</v>
      </c>
      <c r="F44" s="44">
        <f>50000000-E44</f>
        <v>48960000</v>
      </c>
      <c r="G44" s="44">
        <v>0</v>
      </c>
      <c r="H44" s="44">
        <f t="shared" si="0"/>
        <v>50000000</v>
      </c>
    </row>
    <row r="45" spans="1:8">
      <c r="A45" s="47"/>
      <c r="B45" s="47"/>
      <c r="C45" s="47"/>
      <c r="D45" s="2" t="s">
        <v>14</v>
      </c>
      <c r="E45" s="44">
        <v>1040000</v>
      </c>
      <c r="F45" s="44">
        <f>5621570-E45</f>
        <v>4581570</v>
      </c>
      <c r="G45" s="44">
        <v>0</v>
      </c>
      <c r="H45" s="44">
        <f t="shared" si="0"/>
        <v>5621570</v>
      </c>
    </row>
    <row r="46" spans="1:8">
      <c r="A46" s="47"/>
      <c r="B46" s="47"/>
      <c r="C46" s="48"/>
      <c r="D46" s="2" t="s">
        <v>15</v>
      </c>
      <c r="E46" s="44">
        <f>E44-E45</f>
        <v>0</v>
      </c>
      <c r="F46" s="44">
        <f>F44-F45</f>
        <v>44378430</v>
      </c>
      <c r="G46" s="44">
        <f>G44-G45</f>
        <v>0</v>
      </c>
      <c r="H46" s="44">
        <f t="shared" si="0"/>
        <v>44378430</v>
      </c>
    </row>
    <row r="47" spans="1:8">
      <c r="A47" s="47"/>
      <c r="B47" s="47"/>
      <c r="C47" s="57" t="s">
        <v>49</v>
      </c>
      <c r="D47" s="2" t="s">
        <v>13</v>
      </c>
      <c r="E47" s="44">
        <v>5572000</v>
      </c>
      <c r="F47" s="44">
        <f>70000000-E47-G47</f>
        <v>63978000</v>
      </c>
      <c r="G47" s="44">
        <v>450000</v>
      </c>
      <c r="H47" s="44">
        <f t="shared" si="0"/>
        <v>70000000</v>
      </c>
    </row>
    <row r="48" spans="1:8">
      <c r="A48" s="47"/>
      <c r="B48" s="47"/>
      <c r="C48" s="47"/>
      <c r="D48" s="2" t="s">
        <v>14</v>
      </c>
      <c r="E48" s="44">
        <v>5570539</v>
      </c>
      <c r="F48" s="44">
        <f>47373615-E48-G48</f>
        <v>41355136</v>
      </c>
      <c r="G48" s="44">
        <v>447940</v>
      </c>
      <c r="H48" s="44">
        <f t="shared" si="0"/>
        <v>47373615</v>
      </c>
    </row>
    <row r="49" spans="1:9">
      <c r="A49" s="47"/>
      <c r="B49" s="47"/>
      <c r="C49" s="48"/>
      <c r="D49" s="2" t="s">
        <v>15</v>
      </c>
      <c r="E49" s="44">
        <f>E47-E48</f>
        <v>1461</v>
      </c>
      <c r="F49" s="44">
        <f>F47-F48</f>
        <v>22622864</v>
      </c>
      <c r="G49" s="44">
        <f>G47-G48</f>
        <v>2060</v>
      </c>
      <c r="H49" s="44">
        <f t="shared" si="0"/>
        <v>22626385</v>
      </c>
    </row>
    <row r="50" spans="1:9">
      <c r="A50" s="47"/>
      <c r="B50" s="47"/>
      <c r="C50" s="5" t="s">
        <v>50</v>
      </c>
      <c r="D50" s="2" t="s">
        <v>13</v>
      </c>
      <c r="E50" s="44">
        <v>0</v>
      </c>
      <c r="F50" s="44">
        <f>212000000</f>
        <v>212000000</v>
      </c>
      <c r="G50" s="44">
        <v>0</v>
      </c>
      <c r="H50" s="44">
        <f t="shared" si="0"/>
        <v>212000000</v>
      </c>
    </row>
    <row r="51" spans="1:9">
      <c r="A51" s="47"/>
      <c r="B51" s="47"/>
      <c r="C51" s="5" t="s">
        <v>51</v>
      </c>
      <c r="D51" s="2" t="s">
        <v>14</v>
      </c>
      <c r="E51" s="44">
        <v>0</v>
      </c>
      <c r="F51" s="44">
        <v>213785000</v>
      </c>
      <c r="G51" s="44">
        <v>0</v>
      </c>
      <c r="H51" s="44">
        <f t="shared" si="0"/>
        <v>213785000</v>
      </c>
    </row>
    <row r="52" spans="1:9">
      <c r="A52" s="47"/>
      <c r="B52" s="47"/>
      <c r="C52" s="8" t="s">
        <v>52</v>
      </c>
      <c r="D52" s="2" t="s">
        <v>15</v>
      </c>
      <c r="E52" s="44">
        <f>E50-E51</f>
        <v>0</v>
      </c>
      <c r="F52" s="44">
        <f>F50-F51</f>
        <v>-1785000</v>
      </c>
      <c r="G52" s="44">
        <f>G50-G51</f>
        <v>0</v>
      </c>
      <c r="H52" s="44">
        <f t="shared" si="0"/>
        <v>-1785000</v>
      </c>
    </row>
    <row r="53" spans="1:9">
      <c r="A53" s="47"/>
      <c r="B53" s="47"/>
      <c r="C53" s="57" t="s">
        <v>53</v>
      </c>
      <c r="D53" s="2" t="s">
        <v>13</v>
      </c>
      <c r="E53" s="44">
        <v>0</v>
      </c>
      <c r="F53" s="44">
        <v>0</v>
      </c>
      <c r="G53" s="44">
        <v>0</v>
      </c>
      <c r="H53" s="44">
        <f t="shared" si="0"/>
        <v>0</v>
      </c>
    </row>
    <row r="54" spans="1:9">
      <c r="A54" s="47"/>
      <c r="B54" s="47"/>
      <c r="C54" s="47"/>
      <c r="D54" s="2" t="s">
        <v>14</v>
      </c>
      <c r="E54" s="44">
        <v>0</v>
      </c>
      <c r="F54" s="44">
        <v>0</v>
      </c>
      <c r="G54" s="44">
        <v>0</v>
      </c>
      <c r="H54" s="44">
        <f t="shared" si="0"/>
        <v>0</v>
      </c>
    </row>
    <row r="55" spans="1:9">
      <c r="A55" s="47"/>
      <c r="B55" s="47"/>
      <c r="C55" s="48"/>
      <c r="D55" s="2" t="s">
        <v>15</v>
      </c>
      <c r="E55" s="44">
        <f>E53-E54</f>
        <v>0</v>
      </c>
      <c r="F55" s="44">
        <f>F53-F54</f>
        <v>0</v>
      </c>
      <c r="G55" s="44">
        <f>G53-G54</f>
        <v>0</v>
      </c>
      <c r="H55" s="44">
        <f t="shared" si="0"/>
        <v>0</v>
      </c>
    </row>
    <row r="56" spans="1:9">
      <c r="A56" s="47"/>
      <c r="B56" s="47"/>
      <c r="C56" s="57" t="s">
        <v>54</v>
      </c>
      <c r="D56" s="2" t="s">
        <v>13</v>
      </c>
      <c r="E56" s="44">
        <v>1200000</v>
      </c>
      <c r="F56" s="44">
        <f>12800000-E56</f>
        <v>11600000</v>
      </c>
      <c r="G56" s="44">
        <v>0</v>
      </c>
      <c r="H56" s="44">
        <f t="shared" si="0"/>
        <v>12800000</v>
      </c>
    </row>
    <row r="57" spans="1:9">
      <c r="A57" s="47"/>
      <c r="B57" s="47"/>
      <c r="C57" s="47"/>
      <c r="D57" s="2" t="s">
        <v>14</v>
      </c>
      <c r="E57" s="44">
        <v>1200000</v>
      </c>
      <c r="F57" s="44">
        <f>9123088-E57</f>
        <v>7923088</v>
      </c>
      <c r="G57" s="44">
        <v>0</v>
      </c>
      <c r="H57" s="44">
        <f t="shared" si="0"/>
        <v>9123088</v>
      </c>
    </row>
    <row r="58" spans="1:9">
      <c r="A58" s="47"/>
      <c r="B58" s="47"/>
      <c r="C58" s="48"/>
      <c r="D58" s="2" t="s">
        <v>15</v>
      </c>
      <c r="E58" s="44">
        <f>E56-E57</f>
        <v>0</v>
      </c>
      <c r="F58" s="44">
        <f>F56-F57</f>
        <v>3676912</v>
      </c>
      <c r="G58" s="44">
        <f>G56-G57</f>
        <v>0</v>
      </c>
      <c r="H58" s="44">
        <f t="shared" si="0"/>
        <v>3676912</v>
      </c>
    </row>
    <row r="59" spans="1:9">
      <c r="A59" s="47"/>
      <c r="B59" s="47"/>
      <c r="C59" s="57" t="s">
        <v>18</v>
      </c>
      <c r="D59" s="2" t="s">
        <v>13</v>
      </c>
      <c r="E59" s="44">
        <f>E35+E38+E41+E44+E47+E50+E53+E56</f>
        <v>11852000</v>
      </c>
      <c r="F59" s="44">
        <f t="shared" ref="F59:G59" si="4">F35+F38+F41+F44+F47+F50+F53+F56</f>
        <v>442348000</v>
      </c>
      <c r="G59" s="44">
        <f t="shared" si="4"/>
        <v>600000</v>
      </c>
      <c r="H59" s="44">
        <f t="shared" si="0"/>
        <v>454800000</v>
      </c>
    </row>
    <row r="60" spans="1:9" ht="17.25" thickBot="1">
      <c r="A60" s="47"/>
      <c r="B60" s="47"/>
      <c r="C60" s="47"/>
      <c r="D60" s="2" t="s">
        <v>14</v>
      </c>
      <c r="E60" s="44">
        <f t="shared" ref="E60:G60" si="5">E36+E39+E42+E45+E48+E51+E54+E57</f>
        <v>11840439</v>
      </c>
      <c r="F60" s="44">
        <f t="shared" si="5"/>
        <v>333439968</v>
      </c>
      <c r="G60" s="44">
        <f t="shared" si="5"/>
        <v>551840</v>
      </c>
      <c r="H60" s="44">
        <f t="shared" si="0"/>
        <v>345832247</v>
      </c>
    </row>
    <row r="61" spans="1:9" ht="17.25" thickBot="1">
      <c r="A61" s="47"/>
      <c r="B61" s="48"/>
      <c r="C61" s="48"/>
      <c r="D61" s="2" t="s">
        <v>15</v>
      </c>
      <c r="E61" s="44">
        <f>E59-E60</f>
        <v>11561</v>
      </c>
      <c r="F61" s="44">
        <f>F59-F60</f>
        <v>108908032</v>
      </c>
      <c r="G61" s="44">
        <f>G59-G60</f>
        <v>48160</v>
      </c>
      <c r="H61" s="45">
        <f t="shared" si="0"/>
        <v>108967753</v>
      </c>
      <c r="I61" s="37" t="s">
        <v>106</v>
      </c>
    </row>
    <row r="62" spans="1:9" ht="17.25" thickBot="1">
      <c r="A62" s="47"/>
      <c r="B62" s="49" t="s">
        <v>21</v>
      </c>
      <c r="C62" s="50"/>
      <c r="D62" s="2" t="s">
        <v>13</v>
      </c>
      <c r="E62" s="44">
        <f>E59+E32+E20</f>
        <v>194528000</v>
      </c>
      <c r="F62" s="44">
        <f t="shared" ref="F62:G62" si="6">F59+F32+F20</f>
        <v>1911065500</v>
      </c>
      <c r="G62" s="44">
        <f t="shared" si="6"/>
        <v>11250000</v>
      </c>
      <c r="H62" s="45">
        <f t="shared" si="0"/>
        <v>2116843500</v>
      </c>
      <c r="I62" s="36">
        <v>2116843500</v>
      </c>
    </row>
    <row r="63" spans="1:9">
      <c r="A63" s="47"/>
      <c r="B63" s="51"/>
      <c r="C63" s="52"/>
      <c r="D63" s="2" t="s">
        <v>14</v>
      </c>
      <c r="E63" s="44">
        <f t="shared" ref="E63:G63" si="7">E60+E33+E21</f>
        <v>193953359</v>
      </c>
      <c r="F63" s="44">
        <f t="shared" si="7"/>
        <v>1699590956</v>
      </c>
      <c r="G63" s="44">
        <f t="shared" si="7"/>
        <v>11144964</v>
      </c>
      <c r="H63" s="44">
        <f t="shared" si="0"/>
        <v>1904689279</v>
      </c>
    </row>
    <row r="64" spans="1:9">
      <c r="A64" s="48"/>
      <c r="B64" s="53"/>
      <c r="C64" s="54"/>
      <c r="D64" s="2" t="s">
        <v>15</v>
      </c>
      <c r="E64" s="44">
        <f>E62-E63</f>
        <v>574641</v>
      </c>
      <c r="F64" s="44">
        <f>F62-F63</f>
        <v>211474544</v>
      </c>
      <c r="G64" s="44">
        <f>G62-G63</f>
        <v>105036</v>
      </c>
      <c r="H64" s="44">
        <f t="shared" si="0"/>
        <v>212154221</v>
      </c>
    </row>
    <row r="65" spans="1:9">
      <c r="A65" s="57" t="s">
        <v>55</v>
      </c>
      <c r="B65" s="57" t="s">
        <v>56</v>
      </c>
      <c r="C65" s="57" t="s">
        <v>56</v>
      </c>
      <c r="D65" s="2" t="s">
        <v>13</v>
      </c>
      <c r="E65" s="44">
        <v>0</v>
      </c>
      <c r="F65" s="44">
        <v>0</v>
      </c>
      <c r="G65" s="44">
        <v>0</v>
      </c>
      <c r="H65" s="44">
        <f t="shared" si="0"/>
        <v>0</v>
      </c>
      <c r="I65" s="38"/>
    </row>
    <row r="66" spans="1:9">
      <c r="A66" s="47"/>
      <c r="B66" s="47"/>
      <c r="C66" s="47"/>
      <c r="D66" s="2" t="s">
        <v>14</v>
      </c>
      <c r="E66" s="44">
        <v>0</v>
      </c>
      <c r="F66" s="44">
        <v>0</v>
      </c>
      <c r="G66" s="44">
        <v>0</v>
      </c>
      <c r="H66" s="44">
        <f t="shared" si="0"/>
        <v>0</v>
      </c>
    </row>
    <row r="67" spans="1:9">
      <c r="A67" s="47"/>
      <c r="B67" s="47"/>
      <c r="C67" s="48"/>
      <c r="D67" s="2" t="s">
        <v>15</v>
      </c>
      <c r="E67" s="44">
        <f>E65-E66</f>
        <v>0</v>
      </c>
      <c r="F67" s="44">
        <f>F65-F66</f>
        <v>0</v>
      </c>
      <c r="G67" s="44">
        <f>G65-G66</f>
        <v>0</v>
      </c>
      <c r="H67" s="44">
        <f t="shared" si="0"/>
        <v>0</v>
      </c>
    </row>
    <row r="68" spans="1:9">
      <c r="A68" s="3"/>
      <c r="B68" s="7"/>
      <c r="C68" s="57" t="s">
        <v>57</v>
      </c>
      <c r="D68" s="2" t="s">
        <v>13</v>
      </c>
      <c r="E68" s="44">
        <v>500000</v>
      </c>
      <c r="F68" s="44">
        <f>30000000-E68-G68</f>
        <v>29400000</v>
      </c>
      <c r="G68" s="44">
        <v>100000</v>
      </c>
      <c r="H68" s="44">
        <f t="shared" si="0"/>
        <v>30000000</v>
      </c>
    </row>
    <row r="69" spans="1:9">
      <c r="A69" s="3"/>
      <c r="B69" s="7"/>
      <c r="C69" s="47"/>
      <c r="D69" s="2" t="s">
        <v>14</v>
      </c>
      <c r="E69" s="44">
        <v>498600</v>
      </c>
      <c r="F69" s="44">
        <f>18706207-E69-G69</f>
        <v>8092727</v>
      </c>
      <c r="G69" s="44">
        <v>10114880</v>
      </c>
      <c r="H69" s="44">
        <f t="shared" si="0"/>
        <v>18706207</v>
      </c>
    </row>
    <row r="70" spans="1:9">
      <c r="A70" s="3"/>
      <c r="B70" s="7"/>
      <c r="C70" s="48"/>
      <c r="D70" s="2" t="s">
        <v>15</v>
      </c>
      <c r="E70" s="44">
        <f>E68-E69</f>
        <v>1400</v>
      </c>
      <c r="F70" s="44">
        <f>F68-F69</f>
        <v>21307273</v>
      </c>
      <c r="G70" s="44">
        <f>G68-G69</f>
        <v>-10014880</v>
      </c>
      <c r="H70" s="44">
        <f t="shared" ref="H70:H133" si="8">SUM(E70:G70)</f>
        <v>11293793</v>
      </c>
    </row>
    <row r="71" spans="1:9">
      <c r="A71" s="47"/>
      <c r="B71" s="47"/>
      <c r="C71" s="57" t="s">
        <v>58</v>
      </c>
      <c r="D71" s="2" t="s">
        <v>13</v>
      </c>
      <c r="E71" s="44">
        <v>0</v>
      </c>
      <c r="F71" s="44">
        <v>5000000</v>
      </c>
      <c r="G71" s="44">
        <v>0</v>
      </c>
      <c r="H71" s="44">
        <f t="shared" si="8"/>
        <v>5000000</v>
      </c>
    </row>
    <row r="72" spans="1:9">
      <c r="A72" s="47"/>
      <c r="B72" s="47"/>
      <c r="C72" s="47"/>
      <c r="D72" s="2" t="s">
        <v>14</v>
      </c>
      <c r="E72" s="44">
        <v>0</v>
      </c>
      <c r="F72" s="44">
        <f>1184000+531000</f>
        <v>1715000</v>
      </c>
      <c r="G72" s="44">
        <v>0</v>
      </c>
      <c r="H72" s="44">
        <f t="shared" si="8"/>
        <v>1715000</v>
      </c>
    </row>
    <row r="73" spans="1:9">
      <c r="A73" s="47"/>
      <c r="B73" s="47"/>
      <c r="C73" s="48"/>
      <c r="D73" s="2" t="s">
        <v>15</v>
      </c>
      <c r="E73" s="44">
        <f>E71-E72</f>
        <v>0</v>
      </c>
      <c r="F73" s="44">
        <f>F71-F72</f>
        <v>3285000</v>
      </c>
      <c r="G73" s="44">
        <f>G71-G72</f>
        <v>0</v>
      </c>
      <c r="H73" s="44">
        <f t="shared" si="8"/>
        <v>3285000</v>
      </c>
    </row>
    <row r="74" spans="1:9">
      <c r="A74" s="47"/>
      <c r="B74" s="47"/>
      <c r="C74" s="57" t="s">
        <v>18</v>
      </c>
      <c r="D74" s="2" t="s">
        <v>13</v>
      </c>
      <c r="E74" s="44">
        <f>E65+E68+E71</f>
        <v>500000</v>
      </c>
      <c r="F74" s="44">
        <f t="shared" ref="F74:G74" si="9">F65+F68+F71</f>
        <v>34400000</v>
      </c>
      <c r="G74" s="44">
        <f t="shared" si="9"/>
        <v>100000</v>
      </c>
      <c r="H74" s="44">
        <f t="shared" si="8"/>
        <v>35000000</v>
      </c>
    </row>
    <row r="75" spans="1:9" ht="17.25" thickBot="1">
      <c r="A75" s="47"/>
      <c r="B75" s="47"/>
      <c r="C75" s="47"/>
      <c r="D75" s="2" t="s">
        <v>14</v>
      </c>
      <c r="E75" s="44">
        <f t="shared" ref="E75:G75" si="10">E66+E69+E72</f>
        <v>498600</v>
      </c>
      <c r="F75" s="44">
        <f t="shared" si="10"/>
        <v>9807727</v>
      </c>
      <c r="G75" s="44">
        <f t="shared" si="10"/>
        <v>10114880</v>
      </c>
      <c r="H75" s="44">
        <f t="shared" si="8"/>
        <v>20421207</v>
      </c>
    </row>
    <row r="76" spans="1:9">
      <c r="A76" s="47"/>
      <c r="B76" s="48"/>
      <c r="C76" s="48"/>
      <c r="D76" s="2" t="s">
        <v>15</v>
      </c>
      <c r="E76" s="44">
        <f>E74-E75</f>
        <v>1400</v>
      </c>
      <c r="F76" s="44">
        <f>F74-F75</f>
        <v>24592273</v>
      </c>
      <c r="G76" s="44">
        <f>G74-G75</f>
        <v>-10014880</v>
      </c>
      <c r="H76" s="44">
        <f t="shared" si="8"/>
        <v>14578793</v>
      </c>
      <c r="I76" s="33" t="s">
        <v>102</v>
      </c>
    </row>
    <row r="77" spans="1:9" ht="17.25" thickBot="1">
      <c r="A77" s="47"/>
      <c r="B77" s="49" t="s">
        <v>21</v>
      </c>
      <c r="C77" s="50"/>
      <c r="D77" s="2" t="s">
        <v>13</v>
      </c>
      <c r="E77" s="44">
        <f>E74</f>
        <v>500000</v>
      </c>
      <c r="F77" s="44">
        <f t="shared" ref="F77:G77" si="11">F74</f>
        <v>34400000</v>
      </c>
      <c r="G77" s="44">
        <f t="shared" si="11"/>
        <v>100000</v>
      </c>
      <c r="H77" s="44">
        <f t="shared" si="8"/>
        <v>35000000</v>
      </c>
      <c r="I77" s="15">
        <v>35000000</v>
      </c>
    </row>
    <row r="78" spans="1:9">
      <c r="A78" s="47"/>
      <c r="B78" s="51"/>
      <c r="C78" s="52"/>
      <c r="D78" s="2" t="s">
        <v>14</v>
      </c>
      <c r="E78" s="44">
        <f t="shared" ref="E78:G78" si="12">E75</f>
        <v>498600</v>
      </c>
      <c r="F78" s="44">
        <f t="shared" si="12"/>
        <v>9807727</v>
      </c>
      <c r="G78" s="44">
        <f t="shared" si="12"/>
        <v>10114880</v>
      </c>
      <c r="H78" s="44">
        <f t="shared" si="8"/>
        <v>20421207</v>
      </c>
    </row>
    <row r="79" spans="1:9">
      <c r="A79" s="48"/>
      <c r="B79" s="53"/>
      <c r="C79" s="54"/>
      <c r="D79" s="2" t="s">
        <v>15</v>
      </c>
      <c r="E79" s="44">
        <f>E77-E78</f>
        <v>1400</v>
      </c>
      <c r="F79" s="44">
        <f>F77-F78</f>
        <v>24592273</v>
      </c>
      <c r="G79" s="44">
        <f>G77-G78</f>
        <v>-10014880</v>
      </c>
      <c r="H79" s="44">
        <f t="shared" si="8"/>
        <v>14578793</v>
      </c>
    </row>
    <row r="80" spans="1:9">
      <c r="A80" s="57" t="s">
        <v>59</v>
      </c>
      <c r="B80" s="57" t="s">
        <v>17</v>
      </c>
      <c r="C80" s="57" t="s">
        <v>92</v>
      </c>
      <c r="D80" s="2" t="s">
        <v>13</v>
      </c>
      <c r="E80" s="44">
        <v>0</v>
      </c>
      <c r="F80" s="44">
        <v>3000000</v>
      </c>
      <c r="G80" s="44">
        <v>0</v>
      </c>
      <c r="H80" s="44">
        <f t="shared" si="8"/>
        <v>3000000</v>
      </c>
    </row>
    <row r="81" spans="1:8">
      <c r="A81" s="47"/>
      <c r="B81" s="47"/>
      <c r="C81" s="47"/>
      <c r="D81" s="2" t="s">
        <v>14</v>
      </c>
      <c r="E81" s="44">
        <v>0</v>
      </c>
      <c r="F81" s="44">
        <v>0</v>
      </c>
      <c r="G81" s="44">
        <v>0</v>
      </c>
      <c r="H81" s="44">
        <f t="shared" si="8"/>
        <v>0</v>
      </c>
    </row>
    <row r="82" spans="1:8">
      <c r="A82" s="47"/>
      <c r="B82" s="47"/>
      <c r="C82" s="48"/>
      <c r="D82" s="2" t="s">
        <v>15</v>
      </c>
      <c r="E82" s="44">
        <f>E80-E81</f>
        <v>0</v>
      </c>
      <c r="F82" s="44">
        <f>F80-F81</f>
        <v>3000000</v>
      </c>
      <c r="G82" s="44">
        <f>G80-G81</f>
        <v>0</v>
      </c>
      <c r="H82" s="44">
        <f t="shared" si="8"/>
        <v>3000000</v>
      </c>
    </row>
    <row r="83" spans="1:8">
      <c r="A83" s="47"/>
      <c r="B83" s="47"/>
      <c r="C83" s="57" t="s">
        <v>60</v>
      </c>
      <c r="D83" s="2" t="s">
        <v>13</v>
      </c>
      <c r="E83" s="44">
        <v>0</v>
      </c>
      <c r="F83" s="44">
        <v>2000000</v>
      </c>
      <c r="G83" s="44">
        <v>0</v>
      </c>
      <c r="H83" s="44">
        <f t="shared" si="8"/>
        <v>2000000</v>
      </c>
    </row>
    <row r="84" spans="1:8">
      <c r="A84" s="47"/>
      <c r="B84" s="47"/>
      <c r="C84" s="47"/>
      <c r="D84" s="2" t="s">
        <v>14</v>
      </c>
      <c r="E84" s="44">
        <v>0</v>
      </c>
      <c r="F84" s="44">
        <v>778900</v>
      </c>
      <c r="G84" s="44">
        <v>0</v>
      </c>
      <c r="H84" s="44">
        <f t="shared" si="8"/>
        <v>778900</v>
      </c>
    </row>
    <row r="85" spans="1:8">
      <c r="A85" s="47"/>
      <c r="B85" s="47"/>
      <c r="C85" s="48"/>
      <c r="D85" s="2" t="s">
        <v>15</v>
      </c>
      <c r="E85" s="44">
        <f>E83-E84</f>
        <v>0</v>
      </c>
      <c r="F85" s="44">
        <f>F83-F84</f>
        <v>1221100</v>
      </c>
      <c r="G85" s="44">
        <f>G83-G84</f>
        <v>0</v>
      </c>
      <c r="H85" s="44">
        <f t="shared" si="8"/>
        <v>1221100</v>
      </c>
    </row>
    <row r="86" spans="1:8">
      <c r="A86" s="47"/>
      <c r="B86" s="47"/>
      <c r="C86" s="57" t="s">
        <v>61</v>
      </c>
      <c r="D86" s="2" t="s">
        <v>13</v>
      </c>
      <c r="E86" s="44">
        <v>0</v>
      </c>
      <c r="F86" s="44">
        <v>0</v>
      </c>
      <c r="G86" s="44">
        <v>0</v>
      </c>
      <c r="H86" s="44">
        <f t="shared" si="8"/>
        <v>0</v>
      </c>
    </row>
    <row r="87" spans="1:8">
      <c r="A87" s="47"/>
      <c r="B87" s="47"/>
      <c r="C87" s="47"/>
      <c r="D87" s="2" t="s">
        <v>14</v>
      </c>
      <c r="E87" s="44">
        <v>0</v>
      </c>
      <c r="F87" s="44">
        <v>0</v>
      </c>
      <c r="G87" s="44">
        <v>0</v>
      </c>
      <c r="H87" s="44">
        <f t="shared" si="8"/>
        <v>0</v>
      </c>
    </row>
    <row r="88" spans="1:8">
      <c r="A88" s="47"/>
      <c r="B88" s="47"/>
      <c r="C88" s="48"/>
      <c r="D88" s="2" t="s">
        <v>15</v>
      </c>
      <c r="E88" s="44">
        <f>E86-E87</f>
        <v>0</v>
      </c>
      <c r="F88" s="44">
        <f>F86-F87</f>
        <v>0</v>
      </c>
      <c r="G88" s="44">
        <f>G86-G87</f>
        <v>0</v>
      </c>
      <c r="H88" s="44">
        <f t="shared" si="8"/>
        <v>0</v>
      </c>
    </row>
    <row r="89" spans="1:8">
      <c r="A89" s="47"/>
      <c r="B89" s="47"/>
      <c r="C89" s="57" t="s">
        <v>62</v>
      </c>
      <c r="D89" s="2" t="s">
        <v>13</v>
      </c>
      <c r="E89" s="44">
        <v>240000</v>
      </c>
      <c r="F89" s="44">
        <f>1000000-E89</f>
        <v>760000</v>
      </c>
      <c r="G89" s="44">
        <v>0</v>
      </c>
      <c r="H89" s="44">
        <f t="shared" si="8"/>
        <v>1000000</v>
      </c>
    </row>
    <row r="90" spans="1:8">
      <c r="A90" s="47"/>
      <c r="B90" s="47"/>
      <c r="C90" s="47"/>
      <c r="D90" s="2" t="s">
        <v>14</v>
      </c>
      <c r="E90" s="44">
        <v>240000</v>
      </c>
      <c r="F90" s="44">
        <v>0</v>
      </c>
      <c r="G90" s="44">
        <v>0</v>
      </c>
      <c r="H90" s="44">
        <f t="shared" si="8"/>
        <v>240000</v>
      </c>
    </row>
    <row r="91" spans="1:8">
      <c r="A91" s="47"/>
      <c r="B91" s="47"/>
      <c r="C91" s="48"/>
      <c r="D91" s="2" t="s">
        <v>15</v>
      </c>
      <c r="E91" s="44">
        <f>E89-E90</f>
        <v>0</v>
      </c>
      <c r="F91" s="44">
        <f>F89-F90</f>
        <v>760000</v>
      </c>
      <c r="G91" s="44">
        <f>G89-G90</f>
        <v>0</v>
      </c>
      <c r="H91" s="44">
        <f t="shared" si="8"/>
        <v>760000</v>
      </c>
    </row>
    <row r="92" spans="1:8">
      <c r="A92" s="47"/>
      <c r="B92" s="47"/>
      <c r="C92" s="57" t="s">
        <v>63</v>
      </c>
      <c r="D92" s="2" t="s">
        <v>13</v>
      </c>
      <c r="E92" s="44">
        <v>2100000</v>
      </c>
      <c r="F92" s="44">
        <f>2400000-E92</f>
        <v>300000</v>
      </c>
      <c r="G92" s="44">
        <v>0</v>
      </c>
      <c r="H92" s="44">
        <f t="shared" si="8"/>
        <v>2400000</v>
      </c>
    </row>
    <row r="93" spans="1:8">
      <c r="A93" s="47"/>
      <c r="B93" s="47"/>
      <c r="C93" s="47"/>
      <c r="D93" s="2" t="s">
        <v>14</v>
      </c>
      <c r="E93" s="44">
        <v>2100000</v>
      </c>
      <c r="F93" s="44">
        <v>0</v>
      </c>
      <c r="G93" s="44">
        <v>0</v>
      </c>
      <c r="H93" s="44">
        <f t="shared" si="8"/>
        <v>2100000</v>
      </c>
    </row>
    <row r="94" spans="1:8">
      <c r="A94" s="47"/>
      <c r="B94" s="47"/>
      <c r="C94" s="48"/>
      <c r="D94" s="2" t="s">
        <v>15</v>
      </c>
      <c r="E94" s="44">
        <f>E92-E93</f>
        <v>0</v>
      </c>
      <c r="F94" s="44">
        <f>F92-F93</f>
        <v>300000</v>
      </c>
      <c r="G94" s="44">
        <f>G92-G93</f>
        <v>0</v>
      </c>
      <c r="H94" s="44">
        <f t="shared" si="8"/>
        <v>300000</v>
      </c>
    </row>
    <row r="95" spans="1:8">
      <c r="A95" s="47"/>
      <c r="B95" s="47"/>
      <c r="C95" s="57" t="s">
        <v>18</v>
      </c>
      <c r="D95" s="2" t="s">
        <v>13</v>
      </c>
      <c r="E95" s="44">
        <f>E92+E89+E86+E83+E80</f>
        <v>2340000</v>
      </c>
      <c r="F95" s="44">
        <f t="shared" ref="F95:G95" si="13">F92+F89+F86+F83+F80</f>
        <v>6060000</v>
      </c>
      <c r="G95" s="44">
        <f t="shared" si="13"/>
        <v>0</v>
      </c>
      <c r="H95" s="44">
        <f t="shared" si="8"/>
        <v>8400000</v>
      </c>
    </row>
    <row r="96" spans="1:8">
      <c r="A96" s="47"/>
      <c r="B96" s="47"/>
      <c r="C96" s="47"/>
      <c r="D96" s="2" t="s">
        <v>14</v>
      </c>
      <c r="E96" s="44">
        <f t="shared" ref="E96:G96" si="14">E93+E90+E87+E84+E81</f>
        <v>2340000</v>
      </c>
      <c r="F96" s="44">
        <f t="shared" si="14"/>
        <v>778900</v>
      </c>
      <c r="G96" s="44">
        <f t="shared" si="14"/>
        <v>0</v>
      </c>
      <c r="H96" s="44">
        <f t="shared" si="8"/>
        <v>3118900</v>
      </c>
    </row>
    <row r="97" spans="1:8">
      <c r="A97" s="47"/>
      <c r="B97" s="48"/>
      <c r="C97" s="48"/>
      <c r="D97" s="2" t="s">
        <v>15</v>
      </c>
      <c r="E97" s="44">
        <f>E95-E96</f>
        <v>0</v>
      </c>
      <c r="F97" s="44">
        <f>F95-F96</f>
        <v>5281100</v>
      </c>
      <c r="G97" s="44">
        <f>G95-G96</f>
        <v>0</v>
      </c>
      <c r="H97" s="44">
        <f t="shared" si="8"/>
        <v>5281100</v>
      </c>
    </row>
    <row r="98" spans="1:8">
      <c r="A98" s="47"/>
      <c r="B98" s="3" t="s">
        <v>25</v>
      </c>
      <c r="C98" s="57" t="s">
        <v>93</v>
      </c>
      <c r="D98" s="2" t="s">
        <v>13</v>
      </c>
      <c r="E98" s="44">
        <v>9081000</v>
      </c>
      <c r="F98" s="44">
        <f>12115000-E98-G98</f>
        <v>334000</v>
      </c>
      <c r="G98" s="44">
        <v>2700000</v>
      </c>
      <c r="H98" s="44">
        <f t="shared" si="8"/>
        <v>12115000</v>
      </c>
    </row>
    <row r="99" spans="1:8">
      <c r="A99" s="47"/>
      <c r="B99" s="3" t="s">
        <v>59</v>
      </c>
      <c r="C99" s="47"/>
      <c r="D99" s="2" t="s">
        <v>14</v>
      </c>
      <c r="E99" s="44">
        <v>9080990</v>
      </c>
      <c r="F99" s="44">
        <v>300000</v>
      </c>
      <c r="G99" s="44">
        <v>2700000</v>
      </c>
      <c r="H99" s="44">
        <f t="shared" si="8"/>
        <v>12080990</v>
      </c>
    </row>
    <row r="100" spans="1:8">
      <c r="A100" s="47"/>
      <c r="B100" s="6"/>
      <c r="C100" s="48"/>
      <c r="D100" s="2" t="s">
        <v>15</v>
      </c>
      <c r="E100" s="44">
        <f>E98-E99</f>
        <v>10</v>
      </c>
      <c r="F100" s="44">
        <f>F98-F99</f>
        <v>34000</v>
      </c>
      <c r="G100" s="44">
        <f>G98-G99</f>
        <v>0</v>
      </c>
      <c r="H100" s="44">
        <f t="shared" si="8"/>
        <v>34010</v>
      </c>
    </row>
    <row r="101" spans="1:8">
      <c r="A101" s="47"/>
      <c r="B101" s="47"/>
      <c r="C101" s="57" t="s">
        <v>18</v>
      </c>
      <c r="D101" s="2" t="s">
        <v>13</v>
      </c>
      <c r="E101" s="44">
        <f>E98</f>
        <v>9081000</v>
      </c>
      <c r="F101" s="44">
        <f t="shared" ref="F101:G101" si="15">F98</f>
        <v>334000</v>
      </c>
      <c r="G101" s="44">
        <f t="shared" si="15"/>
        <v>2700000</v>
      </c>
      <c r="H101" s="44">
        <f t="shared" si="8"/>
        <v>12115000</v>
      </c>
    </row>
    <row r="102" spans="1:8">
      <c r="A102" s="47"/>
      <c r="B102" s="47"/>
      <c r="C102" s="47"/>
      <c r="D102" s="2" t="s">
        <v>14</v>
      </c>
      <c r="E102" s="44">
        <f t="shared" ref="E102:G102" si="16">E99</f>
        <v>9080990</v>
      </c>
      <c r="F102" s="44">
        <f t="shared" si="16"/>
        <v>300000</v>
      </c>
      <c r="G102" s="44">
        <f t="shared" si="16"/>
        <v>2700000</v>
      </c>
      <c r="H102" s="44">
        <f t="shared" si="8"/>
        <v>12080990</v>
      </c>
    </row>
    <row r="103" spans="1:8">
      <c r="A103" s="47"/>
      <c r="B103" s="48"/>
      <c r="C103" s="48"/>
      <c r="D103" s="2" t="s">
        <v>15</v>
      </c>
      <c r="E103" s="44">
        <f>E101-E102</f>
        <v>10</v>
      </c>
      <c r="F103" s="44">
        <f>F101-F102</f>
        <v>34000</v>
      </c>
      <c r="G103" s="44">
        <f>G101-G102</f>
        <v>0</v>
      </c>
      <c r="H103" s="44">
        <f t="shared" si="8"/>
        <v>34010</v>
      </c>
    </row>
    <row r="104" spans="1:8">
      <c r="A104" s="47"/>
      <c r="B104" s="3" t="s">
        <v>24</v>
      </c>
      <c r="C104" s="57" t="s">
        <v>94</v>
      </c>
      <c r="D104" s="2" t="s">
        <v>13</v>
      </c>
      <c r="E104" s="44">
        <v>0</v>
      </c>
      <c r="F104" s="44">
        <v>2100000000</v>
      </c>
      <c r="G104" s="44">
        <v>0</v>
      </c>
      <c r="H104" s="44">
        <f t="shared" si="8"/>
        <v>2100000000</v>
      </c>
    </row>
    <row r="105" spans="1:8">
      <c r="A105" s="47"/>
      <c r="B105" s="3" t="s">
        <v>64</v>
      </c>
      <c r="C105" s="47"/>
      <c r="D105" s="2" t="s">
        <v>14</v>
      </c>
      <c r="E105" s="44">
        <v>0</v>
      </c>
      <c r="F105" s="44">
        <v>1766033931</v>
      </c>
      <c r="G105" s="44">
        <v>0</v>
      </c>
      <c r="H105" s="44">
        <f t="shared" si="8"/>
        <v>1766033931</v>
      </c>
    </row>
    <row r="106" spans="1:8">
      <c r="A106" s="47"/>
      <c r="B106" s="6"/>
      <c r="C106" s="48"/>
      <c r="D106" s="2" t="s">
        <v>15</v>
      </c>
      <c r="E106" s="44">
        <f>E104-E105</f>
        <v>0</v>
      </c>
      <c r="F106" s="44">
        <f>F104-F105</f>
        <v>333966069</v>
      </c>
      <c r="G106" s="44">
        <f>G104-G105</f>
        <v>0</v>
      </c>
      <c r="H106" s="44">
        <f t="shared" si="8"/>
        <v>333966069</v>
      </c>
    </row>
    <row r="107" spans="1:8">
      <c r="A107" s="47"/>
      <c r="B107" s="47"/>
      <c r="C107" s="57" t="s">
        <v>18</v>
      </c>
      <c r="D107" s="2" t="s">
        <v>13</v>
      </c>
      <c r="E107" s="44">
        <f>E104</f>
        <v>0</v>
      </c>
      <c r="F107" s="44">
        <f t="shared" ref="F107" si="17">F104</f>
        <v>2100000000</v>
      </c>
      <c r="G107" s="44">
        <v>0</v>
      </c>
      <c r="H107" s="44">
        <f t="shared" ref="H107:H109" si="18">SUM(E107:G107)</f>
        <v>2100000000</v>
      </c>
    </row>
    <row r="108" spans="1:8">
      <c r="A108" s="47"/>
      <c r="B108" s="47"/>
      <c r="C108" s="47"/>
      <c r="D108" s="2" t="s">
        <v>14</v>
      </c>
      <c r="E108" s="44">
        <f t="shared" ref="E108:F108" si="19">E105</f>
        <v>0</v>
      </c>
      <c r="F108" s="44">
        <f t="shared" si="19"/>
        <v>1766033931</v>
      </c>
      <c r="G108" s="44">
        <v>0</v>
      </c>
      <c r="H108" s="44">
        <f t="shared" si="18"/>
        <v>1766033931</v>
      </c>
    </row>
    <row r="109" spans="1:8">
      <c r="A109" s="47"/>
      <c r="B109" s="48"/>
      <c r="C109" s="48"/>
      <c r="D109" s="2" t="s">
        <v>15</v>
      </c>
      <c r="E109" s="44">
        <f>E107-E108</f>
        <v>0</v>
      </c>
      <c r="F109" s="44">
        <f>F107-F108</f>
        <v>333966069</v>
      </c>
      <c r="G109" s="44">
        <f>G107-G108</f>
        <v>0</v>
      </c>
      <c r="H109" s="44">
        <f t="shared" si="18"/>
        <v>333966069</v>
      </c>
    </row>
    <row r="110" spans="1:8">
      <c r="A110" s="47"/>
      <c r="B110" s="43" t="s">
        <v>109</v>
      </c>
      <c r="C110" s="57" t="s">
        <v>95</v>
      </c>
      <c r="D110" s="2" t="s">
        <v>13</v>
      </c>
      <c r="E110" s="44">
        <v>0</v>
      </c>
      <c r="F110" s="44">
        <v>2600000000</v>
      </c>
      <c r="G110" s="44">
        <v>0</v>
      </c>
      <c r="H110" s="44">
        <f t="shared" si="8"/>
        <v>2600000000</v>
      </c>
    </row>
    <row r="111" spans="1:8">
      <c r="A111" s="47"/>
      <c r="B111" s="3" t="s">
        <v>64</v>
      </c>
      <c r="C111" s="47"/>
      <c r="D111" s="2" t="s">
        <v>14</v>
      </c>
      <c r="E111" s="44">
        <v>0</v>
      </c>
      <c r="F111" s="44">
        <f>2524356234+66263241</f>
        <v>2590619475</v>
      </c>
      <c r="G111" s="44">
        <v>0</v>
      </c>
      <c r="H111" s="44">
        <f t="shared" si="8"/>
        <v>2590619475</v>
      </c>
    </row>
    <row r="112" spans="1:8">
      <c r="A112" s="47"/>
      <c r="B112" s="6"/>
      <c r="C112" s="48"/>
      <c r="D112" s="2" t="s">
        <v>15</v>
      </c>
      <c r="E112" s="44">
        <f>E110-E111</f>
        <v>0</v>
      </c>
      <c r="F112" s="44">
        <f>F110-F111</f>
        <v>9380525</v>
      </c>
      <c r="G112" s="44">
        <f>G110-G111</f>
        <v>0</v>
      </c>
      <c r="H112" s="44">
        <f t="shared" si="8"/>
        <v>9380525</v>
      </c>
    </row>
    <row r="113" spans="1:9">
      <c r="A113" s="47"/>
      <c r="B113" s="47"/>
      <c r="C113" s="57" t="s">
        <v>18</v>
      </c>
      <c r="D113" s="2" t="s">
        <v>13</v>
      </c>
      <c r="E113" s="44">
        <f>E110</f>
        <v>0</v>
      </c>
      <c r="F113" s="44">
        <f t="shared" ref="F113" si="20">F110</f>
        <v>2600000000</v>
      </c>
      <c r="G113" s="44">
        <v>0</v>
      </c>
      <c r="H113" s="44">
        <f t="shared" si="8"/>
        <v>2600000000</v>
      </c>
    </row>
    <row r="114" spans="1:9">
      <c r="A114" s="47"/>
      <c r="B114" s="47"/>
      <c r="C114" s="47"/>
      <c r="D114" s="2" t="s">
        <v>14</v>
      </c>
      <c r="E114" s="44">
        <f t="shared" ref="E114:F114" si="21">E111</f>
        <v>0</v>
      </c>
      <c r="F114" s="44">
        <f t="shared" si="21"/>
        <v>2590619475</v>
      </c>
      <c r="G114" s="44">
        <v>0</v>
      </c>
      <c r="H114" s="44">
        <f t="shared" si="8"/>
        <v>2590619475</v>
      </c>
    </row>
    <row r="115" spans="1:9">
      <c r="A115" s="47"/>
      <c r="B115" s="48"/>
      <c r="C115" s="48"/>
      <c r="D115" s="2" t="s">
        <v>15</v>
      </c>
      <c r="E115" s="44">
        <f>E113-E114</f>
        <v>0</v>
      </c>
      <c r="F115" s="44">
        <f>F113-F114</f>
        <v>9380525</v>
      </c>
      <c r="G115" s="44">
        <f>G113-G114</f>
        <v>0</v>
      </c>
      <c r="H115" s="44">
        <f t="shared" si="8"/>
        <v>9380525</v>
      </c>
    </row>
    <row r="116" spans="1:9">
      <c r="A116" s="47"/>
      <c r="B116" s="1" t="s">
        <v>25</v>
      </c>
      <c r="C116" s="57" t="s">
        <v>96</v>
      </c>
      <c r="D116" s="2" t="s">
        <v>13</v>
      </c>
      <c r="E116" s="44">
        <v>0</v>
      </c>
      <c r="F116" s="44">
        <v>2700000</v>
      </c>
      <c r="G116" s="44">
        <v>0</v>
      </c>
      <c r="H116" s="44">
        <f t="shared" si="8"/>
        <v>2700000</v>
      </c>
    </row>
    <row r="117" spans="1:9">
      <c r="A117" s="47"/>
      <c r="B117" s="3" t="s">
        <v>64</v>
      </c>
      <c r="C117" s="47"/>
      <c r="D117" s="2" t="s">
        <v>14</v>
      </c>
      <c r="E117" s="44">
        <v>0</v>
      </c>
      <c r="F117" s="44">
        <v>2165450</v>
      </c>
      <c r="G117" s="44">
        <v>0</v>
      </c>
      <c r="H117" s="44">
        <f t="shared" si="8"/>
        <v>2165450</v>
      </c>
    </row>
    <row r="118" spans="1:9">
      <c r="A118" s="47"/>
      <c r="B118" s="6"/>
      <c r="C118" s="48"/>
      <c r="D118" s="2" t="s">
        <v>15</v>
      </c>
      <c r="E118" s="44">
        <f>E116-E117</f>
        <v>0</v>
      </c>
      <c r="F118" s="44">
        <f>F116-F117</f>
        <v>534550</v>
      </c>
      <c r="G118" s="44">
        <f>G116-G117</f>
        <v>0</v>
      </c>
      <c r="H118" s="44">
        <f t="shared" si="8"/>
        <v>534550</v>
      </c>
    </row>
    <row r="119" spans="1:9">
      <c r="A119" s="47"/>
      <c r="B119" s="47"/>
      <c r="C119" s="57" t="s">
        <v>18</v>
      </c>
      <c r="D119" s="2" t="s">
        <v>13</v>
      </c>
      <c r="E119" s="44">
        <f>E116</f>
        <v>0</v>
      </c>
      <c r="F119" s="44">
        <f t="shared" ref="F119" si="22">F116</f>
        <v>2700000</v>
      </c>
      <c r="G119" s="44">
        <v>0</v>
      </c>
      <c r="H119" s="44">
        <f t="shared" si="8"/>
        <v>2700000</v>
      </c>
    </row>
    <row r="120" spans="1:9" ht="17.25" thickBot="1">
      <c r="A120" s="47"/>
      <c r="B120" s="47"/>
      <c r="C120" s="47"/>
      <c r="D120" s="2" t="s">
        <v>14</v>
      </c>
      <c r="E120" s="44">
        <f t="shared" ref="E120:F120" si="23">E117</f>
        <v>0</v>
      </c>
      <c r="F120" s="44">
        <f t="shared" si="23"/>
        <v>2165450</v>
      </c>
      <c r="G120" s="44">
        <v>0</v>
      </c>
      <c r="H120" s="44">
        <f t="shared" si="8"/>
        <v>2165450</v>
      </c>
    </row>
    <row r="121" spans="1:9">
      <c r="A121" s="47"/>
      <c r="B121" s="48"/>
      <c r="C121" s="48"/>
      <c r="D121" s="2" t="s">
        <v>15</v>
      </c>
      <c r="E121" s="44">
        <f>E119-E120</f>
        <v>0</v>
      </c>
      <c r="F121" s="44">
        <f>F119-F120</f>
        <v>534550</v>
      </c>
      <c r="G121" s="44">
        <f>G119-G120</f>
        <v>0</v>
      </c>
      <c r="H121" s="44">
        <f t="shared" si="8"/>
        <v>534550</v>
      </c>
      <c r="I121" s="33" t="s">
        <v>103</v>
      </c>
    </row>
    <row r="122" spans="1:9" ht="17.25" thickBot="1">
      <c r="A122" s="47"/>
      <c r="B122" s="49" t="s">
        <v>21</v>
      </c>
      <c r="C122" s="50"/>
      <c r="D122" s="2" t="s">
        <v>13</v>
      </c>
      <c r="E122" s="44">
        <f>E119+E113+E107+E101+E95</f>
        <v>11421000</v>
      </c>
      <c r="F122" s="44">
        <f t="shared" ref="F122:G122" si="24">F119+F113+F107+F101+F95</f>
        <v>4709094000</v>
      </c>
      <c r="G122" s="44">
        <f t="shared" si="24"/>
        <v>2700000</v>
      </c>
      <c r="H122" s="44">
        <f t="shared" si="8"/>
        <v>4723215000</v>
      </c>
      <c r="I122" s="15">
        <v>4723215000</v>
      </c>
    </row>
    <row r="123" spans="1:9">
      <c r="A123" s="47"/>
      <c r="B123" s="51"/>
      <c r="C123" s="52"/>
      <c r="D123" s="2" t="s">
        <v>14</v>
      </c>
      <c r="E123" s="44">
        <f t="shared" ref="E123:G123" si="25">E120+E114+E108+E102+E96</f>
        <v>11420990</v>
      </c>
      <c r="F123" s="44">
        <f t="shared" si="25"/>
        <v>4359897756</v>
      </c>
      <c r="G123" s="44">
        <f t="shared" si="25"/>
        <v>2700000</v>
      </c>
      <c r="H123" s="44">
        <f t="shared" si="8"/>
        <v>4374018746</v>
      </c>
    </row>
    <row r="124" spans="1:9">
      <c r="A124" s="48"/>
      <c r="B124" s="53"/>
      <c r="C124" s="54"/>
      <c r="D124" s="2" t="s">
        <v>15</v>
      </c>
      <c r="E124" s="44">
        <f>E122-E123</f>
        <v>10</v>
      </c>
      <c r="F124" s="44">
        <f>F122-F123</f>
        <v>349196244</v>
      </c>
      <c r="G124" s="44">
        <f>G122-G123</f>
        <v>0</v>
      </c>
      <c r="H124" s="44">
        <f t="shared" si="8"/>
        <v>349196254</v>
      </c>
    </row>
    <row r="125" spans="1:9">
      <c r="A125" s="57" t="s">
        <v>65</v>
      </c>
      <c r="B125" s="57" t="s">
        <v>66</v>
      </c>
      <c r="C125" s="57" t="s">
        <v>67</v>
      </c>
      <c r="D125" s="2" t="s">
        <v>13</v>
      </c>
      <c r="E125" s="44">
        <v>0</v>
      </c>
      <c r="F125" s="44">
        <v>0</v>
      </c>
      <c r="G125" s="44">
        <v>0</v>
      </c>
      <c r="H125" s="44">
        <f t="shared" si="8"/>
        <v>0</v>
      </c>
    </row>
    <row r="126" spans="1:9">
      <c r="A126" s="47"/>
      <c r="B126" s="47"/>
      <c r="C126" s="47"/>
      <c r="D126" s="2" t="s">
        <v>14</v>
      </c>
      <c r="E126" s="44">
        <v>0</v>
      </c>
      <c r="F126" s="44">
        <v>0</v>
      </c>
      <c r="G126" s="44">
        <v>0</v>
      </c>
      <c r="H126" s="44">
        <f t="shared" si="8"/>
        <v>0</v>
      </c>
    </row>
    <row r="127" spans="1:9">
      <c r="A127" s="47"/>
      <c r="B127" s="47"/>
      <c r="C127" s="48"/>
      <c r="D127" s="2" t="s">
        <v>15</v>
      </c>
      <c r="E127" s="44">
        <f>E125-E126</f>
        <v>0</v>
      </c>
      <c r="F127" s="44">
        <f>F125-F126</f>
        <v>0</v>
      </c>
      <c r="G127" s="44">
        <f>G125-G126</f>
        <v>0</v>
      </c>
      <c r="H127" s="44">
        <f t="shared" si="8"/>
        <v>0</v>
      </c>
    </row>
    <row r="128" spans="1:9">
      <c r="A128" s="47"/>
      <c r="B128" s="47"/>
      <c r="C128" s="57" t="s">
        <v>68</v>
      </c>
      <c r="D128" s="2" t="s">
        <v>13</v>
      </c>
      <c r="E128" s="44">
        <v>0</v>
      </c>
      <c r="F128" s="44">
        <v>0</v>
      </c>
      <c r="G128" s="44">
        <v>0</v>
      </c>
      <c r="H128" s="44">
        <f t="shared" si="8"/>
        <v>0</v>
      </c>
    </row>
    <row r="129" spans="1:9">
      <c r="A129" s="47"/>
      <c r="B129" s="47"/>
      <c r="C129" s="47"/>
      <c r="D129" s="2" t="s">
        <v>14</v>
      </c>
      <c r="E129" s="44">
        <v>0</v>
      </c>
      <c r="F129" s="44">
        <v>0</v>
      </c>
      <c r="G129" s="44">
        <v>0</v>
      </c>
      <c r="H129" s="44">
        <f t="shared" si="8"/>
        <v>0</v>
      </c>
    </row>
    <row r="130" spans="1:9">
      <c r="A130" s="47"/>
      <c r="B130" s="47"/>
      <c r="C130" s="47"/>
      <c r="D130" s="2" t="s">
        <v>15</v>
      </c>
      <c r="E130" s="44">
        <f>E128-E129</f>
        <v>0</v>
      </c>
      <c r="F130" s="44">
        <f>F128-F129</f>
        <v>0</v>
      </c>
      <c r="G130" s="44">
        <f>G128-G129</f>
        <v>0</v>
      </c>
      <c r="H130" s="44">
        <f t="shared" si="8"/>
        <v>0</v>
      </c>
    </row>
    <row r="131" spans="1:9">
      <c r="A131" s="47"/>
      <c r="B131" s="47"/>
      <c r="C131" s="57" t="s">
        <v>18</v>
      </c>
      <c r="D131" s="2" t="s">
        <v>13</v>
      </c>
      <c r="E131" s="44">
        <f t="shared" ref="E131" si="26">E125+E128</f>
        <v>0</v>
      </c>
      <c r="F131" s="44">
        <f>F125+F128</f>
        <v>0</v>
      </c>
      <c r="G131" s="44">
        <f t="shared" ref="G131:G132" si="27">G125+G128</f>
        <v>0</v>
      </c>
      <c r="H131" s="44">
        <f t="shared" si="8"/>
        <v>0</v>
      </c>
    </row>
    <row r="132" spans="1:9" ht="17.25" thickBot="1">
      <c r="A132" s="47"/>
      <c r="B132" s="47"/>
      <c r="C132" s="47"/>
      <c r="D132" s="2" t="s">
        <v>14</v>
      </c>
      <c r="E132" s="44">
        <f t="shared" ref="E132:F132" si="28">E126+E129</f>
        <v>0</v>
      </c>
      <c r="F132" s="44">
        <f t="shared" si="28"/>
        <v>0</v>
      </c>
      <c r="G132" s="44">
        <f t="shared" si="27"/>
        <v>0</v>
      </c>
      <c r="H132" s="44">
        <f t="shared" si="8"/>
        <v>0</v>
      </c>
    </row>
    <row r="133" spans="1:9">
      <c r="A133" s="47"/>
      <c r="B133" s="48"/>
      <c r="C133" s="48"/>
      <c r="D133" s="2" t="s">
        <v>15</v>
      </c>
      <c r="E133" s="44">
        <f>E131-E132</f>
        <v>0</v>
      </c>
      <c r="F133" s="44">
        <f>F131-F132</f>
        <v>0</v>
      </c>
      <c r="G133" s="44">
        <f>G131-G132</f>
        <v>0</v>
      </c>
      <c r="H133" s="44">
        <f t="shared" si="8"/>
        <v>0</v>
      </c>
      <c r="I133" s="33" t="s">
        <v>107</v>
      </c>
    </row>
    <row r="134" spans="1:9" ht="17.25" thickBot="1">
      <c r="A134" s="47"/>
      <c r="B134" s="49" t="s">
        <v>21</v>
      </c>
      <c r="C134" s="50"/>
      <c r="D134" s="2" t="s">
        <v>13</v>
      </c>
      <c r="E134" s="44">
        <f t="shared" ref="E134" si="29">E131</f>
        <v>0</v>
      </c>
      <c r="F134" s="44">
        <f>F131</f>
        <v>0</v>
      </c>
      <c r="G134" s="44">
        <f t="shared" ref="G134:G135" si="30">G131</f>
        <v>0</v>
      </c>
      <c r="H134" s="44">
        <f t="shared" ref="H134:H160" si="31">SUM(E134:G134)</f>
        <v>0</v>
      </c>
      <c r="I134" s="15">
        <v>0</v>
      </c>
    </row>
    <row r="135" spans="1:9">
      <c r="A135" s="47"/>
      <c r="B135" s="51"/>
      <c r="C135" s="52"/>
      <c r="D135" s="2" t="s">
        <v>14</v>
      </c>
      <c r="E135" s="44">
        <f t="shared" ref="E135:F135" si="32">E132</f>
        <v>0</v>
      </c>
      <c r="F135" s="44">
        <f t="shared" si="32"/>
        <v>0</v>
      </c>
      <c r="G135" s="44">
        <f t="shared" si="30"/>
        <v>0</v>
      </c>
      <c r="H135" s="44">
        <f t="shared" si="31"/>
        <v>0</v>
      </c>
    </row>
    <row r="136" spans="1:9">
      <c r="A136" s="48"/>
      <c r="B136" s="53"/>
      <c r="C136" s="54"/>
      <c r="D136" s="2" t="s">
        <v>15</v>
      </c>
      <c r="E136" s="44">
        <f>E134-E135</f>
        <v>0</v>
      </c>
      <c r="F136" s="44">
        <f>F134-F135</f>
        <v>0</v>
      </c>
      <c r="G136" s="44">
        <f>G134-G135</f>
        <v>0</v>
      </c>
      <c r="H136" s="44">
        <f t="shared" si="31"/>
        <v>0</v>
      </c>
    </row>
    <row r="137" spans="1:9">
      <c r="A137" s="57" t="s">
        <v>69</v>
      </c>
      <c r="B137" s="57" t="s">
        <v>69</v>
      </c>
      <c r="C137" s="57" t="s">
        <v>69</v>
      </c>
      <c r="D137" s="2" t="s">
        <v>13</v>
      </c>
      <c r="E137" s="44">
        <v>0</v>
      </c>
      <c r="F137" s="44">
        <v>19000000</v>
      </c>
      <c r="G137" s="44">
        <v>0</v>
      </c>
      <c r="H137" s="44">
        <f t="shared" si="31"/>
        <v>19000000</v>
      </c>
    </row>
    <row r="138" spans="1:9">
      <c r="A138" s="47"/>
      <c r="B138" s="47"/>
      <c r="C138" s="47"/>
      <c r="D138" s="2" t="s">
        <v>14</v>
      </c>
      <c r="E138" s="44">
        <v>0</v>
      </c>
      <c r="F138" s="44">
        <v>17120155</v>
      </c>
      <c r="G138" s="44">
        <v>0</v>
      </c>
      <c r="H138" s="44">
        <f t="shared" si="31"/>
        <v>17120155</v>
      </c>
    </row>
    <row r="139" spans="1:9">
      <c r="A139" s="47"/>
      <c r="B139" s="47"/>
      <c r="C139" s="47"/>
      <c r="D139" s="2" t="s">
        <v>15</v>
      </c>
      <c r="E139" s="44">
        <f>E137-E138</f>
        <v>0</v>
      </c>
      <c r="F139" s="44">
        <f>F137-F138</f>
        <v>1879845</v>
      </c>
      <c r="G139" s="44">
        <f>G137-G138</f>
        <v>0</v>
      </c>
      <c r="H139" s="44">
        <f t="shared" si="31"/>
        <v>1879845</v>
      </c>
    </row>
    <row r="140" spans="1:9">
      <c r="A140" s="47"/>
      <c r="B140" s="47"/>
      <c r="C140" s="57" t="s">
        <v>18</v>
      </c>
      <c r="D140" s="2" t="s">
        <v>13</v>
      </c>
      <c r="E140" s="44">
        <f>E137</f>
        <v>0</v>
      </c>
      <c r="F140" s="44">
        <f t="shared" ref="F140:G140" si="33">F137</f>
        <v>19000000</v>
      </c>
      <c r="G140" s="44">
        <f t="shared" si="33"/>
        <v>0</v>
      </c>
      <c r="H140" s="44">
        <f t="shared" si="31"/>
        <v>19000000</v>
      </c>
    </row>
    <row r="141" spans="1:9" ht="17.25" thickBot="1">
      <c r="A141" s="47"/>
      <c r="B141" s="47"/>
      <c r="C141" s="47"/>
      <c r="D141" s="2" t="s">
        <v>14</v>
      </c>
      <c r="E141" s="44">
        <f t="shared" ref="E141:G141" si="34">E138</f>
        <v>0</v>
      </c>
      <c r="F141" s="44">
        <f t="shared" si="34"/>
        <v>17120155</v>
      </c>
      <c r="G141" s="44">
        <f t="shared" si="34"/>
        <v>0</v>
      </c>
      <c r="H141" s="44">
        <f t="shared" si="31"/>
        <v>17120155</v>
      </c>
    </row>
    <row r="142" spans="1:9">
      <c r="A142" s="47"/>
      <c r="B142" s="48"/>
      <c r="C142" s="48"/>
      <c r="D142" s="2" t="s">
        <v>15</v>
      </c>
      <c r="E142" s="44">
        <f>E140-E141</f>
        <v>0</v>
      </c>
      <c r="F142" s="44">
        <f>F140-F141</f>
        <v>1879845</v>
      </c>
      <c r="G142" s="44">
        <f>G140-G141</f>
        <v>0</v>
      </c>
      <c r="H142" s="44">
        <f t="shared" si="31"/>
        <v>1879845</v>
      </c>
      <c r="I142" s="33" t="s">
        <v>104</v>
      </c>
    </row>
    <row r="143" spans="1:9" ht="17.25" thickBot="1">
      <c r="A143" s="47"/>
      <c r="B143" s="49" t="s">
        <v>21</v>
      </c>
      <c r="C143" s="50"/>
      <c r="D143" s="2" t="s">
        <v>13</v>
      </c>
      <c r="E143" s="44">
        <f>E140</f>
        <v>0</v>
      </c>
      <c r="F143" s="44">
        <f t="shared" ref="F143:G143" si="35">F140</f>
        <v>19000000</v>
      </c>
      <c r="G143" s="44">
        <f t="shared" si="35"/>
        <v>0</v>
      </c>
      <c r="H143" s="44">
        <f t="shared" si="31"/>
        <v>19000000</v>
      </c>
      <c r="I143" s="15">
        <v>19000000</v>
      </c>
    </row>
    <row r="144" spans="1:9">
      <c r="A144" s="47"/>
      <c r="B144" s="51"/>
      <c r="C144" s="52"/>
      <c r="D144" s="2" t="s">
        <v>14</v>
      </c>
      <c r="E144" s="44">
        <f t="shared" ref="E144:G144" si="36">E141</f>
        <v>0</v>
      </c>
      <c r="F144" s="44">
        <f t="shared" si="36"/>
        <v>17120155</v>
      </c>
      <c r="G144" s="44">
        <f t="shared" si="36"/>
        <v>0</v>
      </c>
      <c r="H144" s="44">
        <f t="shared" si="31"/>
        <v>17120155</v>
      </c>
    </row>
    <row r="145" spans="1:10">
      <c r="A145" s="48"/>
      <c r="B145" s="53"/>
      <c r="C145" s="54"/>
      <c r="D145" s="2" t="s">
        <v>15</v>
      </c>
      <c r="E145" s="44">
        <f>E143-E144</f>
        <v>0</v>
      </c>
      <c r="F145" s="44">
        <f>F143-F144</f>
        <v>1879845</v>
      </c>
      <c r="G145" s="44">
        <f>G143-G144</f>
        <v>0</v>
      </c>
      <c r="H145" s="44">
        <f t="shared" si="31"/>
        <v>1879845</v>
      </c>
    </row>
    <row r="146" spans="1:10">
      <c r="A146" s="3" t="s">
        <v>70</v>
      </c>
      <c r="B146" s="3" t="s">
        <v>70</v>
      </c>
      <c r="C146" s="57" t="s">
        <v>97</v>
      </c>
      <c r="D146" s="2" t="s">
        <v>13</v>
      </c>
      <c r="E146" s="44">
        <v>0</v>
      </c>
      <c r="F146" s="44">
        <f>22185533-95033</f>
        <v>22090500</v>
      </c>
      <c r="G146" s="44">
        <v>0</v>
      </c>
      <c r="H146" s="44">
        <f t="shared" si="31"/>
        <v>22090500</v>
      </c>
    </row>
    <row r="147" spans="1:10">
      <c r="A147" s="3" t="s">
        <v>51</v>
      </c>
      <c r="B147" s="3" t="s">
        <v>51</v>
      </c>
      <c r="C147" s="47"/>
      <c r="D147" s="2" t="s">
        <v>14</v>
      </c>
      <c r="E147" s="44">
        <v>0</v>
      </c>
      <c r="F147" s="44"/>
      <c r="G147" s="44">
        <v>0</v>
      </c>
      <c r="H147" s="44">
        <f t="shared" si="31"/>
        <v>0</v>
      </c>
    </row>
    <row r="148" spans="1:10">
      <c r="A148" s="3" t="s">
        <v>39</v>
      </c>
      <c r="B148" s="3" t="s">
        <v>39</v>
      </c>
      <c r="C148" s="48"/>
      <c r="D148" s="2" t="s">
        <v>15</v>
      </c>
      <c r="E148" s="44">
        <f>E146-E147</f>
        <v>0</v>
      </c>
      <c r="F148" s="44">
        <f>F146-F147</f>
        <v>22090500</v>
      </c>
      <c r="G148" s="44">
        <f>G146-G147</f>
        <v>0</v>
      </c>
      <c r="H148" s="44">
        <f t="shared" si="31"/>
        <v>22090500</v>
      </c>
    </row>
    <row r="149" spans="1:10">
      <c r="A149" s="47"/>
      <c r="B149" s="47"/>
      <c r="C149" s="82" t="s">
        <v>98</v>
      </c>
      <c r="D149" s="2" t="s">
        <v>13</v>
      </c>
      <c r="E149" s="44">
        <f>204967+95033</f>
        <v>300000</v>
      </c>
      <c r="F149" s="44">
        <v>0</v>
      </c>
      <c r="G149" s="44">
        <v>0</v>
      </c>
      <c r="H149" s="44">
        <f t="shared" si="31"/>
        <v>300000</v>
      </c>
    </row>
    <row r="150" spans="1:10">
      <c r="A150" s="47"/>
      <c r="B150" s="47"/>
      <c r="C150" s="83"/>
      <c r="D150" s="2" t="s">
        <v>14</v>
      </c>
      <c r="E150" s="44">
        <f>179802+204967</f>
        <v>384769</v>
      </c>
      <c r="F150" s="44">
        <v>0</v>
      </c>
      <c r="G150" s="44">
        <v>0</v>
      </c>
      <c r="H150" s="44">
        <f t="shared" si="31"/>
        <v>384769</v>
      </c>
    </row>
    <row r="151" spans="1:10">
      <c r="A151" s="47"/>
      <c r="B151" s="47"/>
      <c r="C151" s="83"/>
      <c r="D151" s="2" t="s">
        <v>15</v>
      </c>
      <c r="E151" s="44">
        <f>E149-E150</f>
        <v>-84769</v>
      </c>
      <c r="F151" s="44">
        <f>F149-F150</f>
        <v>0</v>
      </c>
      <c r="G151" s="44">
        <f>G149-G150</f>
        <v>0</v>
      </c>
      <c r="H151" s="44">
        <f t="shared" si="31"/>
        <v>-84769</v>
      </c>
    </row>
    <row r="152" spans="1:10">
      <c r="A152" s="47"/>
      <c r="B152" s="47"/>
      <c r="C152" s="57" t="s">
        <v>18</v>
      </c>
      <c r="D152" s="2" t="s">
        <v>13</v>
      </c>
      <c r="E152" s="44">
        <f t="shared" ref="E152:G153" si="37">E149+E146</f>
        <v>300000</v>
      </c>
      <c r="F152" s="44">
        <f t="shared" si="37"/>
        <v>22090500</v>
      </c>
      <c r="G152" s="44">
        <f t="shared" si="37"/>
        <v>0</v>
      </c>
      <c r="H152" s="44">
        <f t="shared" si="31"/>
        <v>22390500</v>
      </c>
    </row>
    <row r="153" spans="1:10" ht="17.25" thickBot="1">
      <c r="A153" s="47"/>
      <c r="B153" s="47"/>
      <c r="C153" s="47"/>
      <c r="D153" s="2" t="s">
        <v>14</v>
      </c>
      <c r="E153" s="44">
        <f t="shared" si="37"/>
        <v>384769</v>
      </c>
      <c r="F153" s="44">
        <f t="shared" si="37"/>
        <v>0</v>
      </c>
      <c r="G153" s="44">
        <f t="shared" si="37"/>
        <v>0</v>
      </c>
      <c r="H153" s="44">
        <f t="shared" si="31"/>
        <v>384769</v>
      </c>
    </row>
    <row r="154" spans="1:10">
      <c r="A154" s="47"/>
      <c r="B154" s="48"/>
      <c r="C154" s="48"/>
      <c r="D154" s="2" t="s">
        <v>15</v>
      </c>
      <c r="E154" s="44">
        <f>E152-E153</f>
        <v>-84769</v>
      </c>
      <c r="F154" s="44">
        <f>F152-F153</f>
        <v>22090500</v>
      </c>
      <c r="G154" s="44">
        <f>G152-G153</f>
        <v>0</v>
      </c>
      <c r="H154" s="44">
        <f t="shared" si="31"/>
        <v>22005731</v>
      </c>
      <c r="I154" s="34" t="s">
        <v>105</v>
      </c>
    </row>
    <row r="155" spans="1:10" ht="17.25" thickBot="1">
      <c r="A155" s="47"/>
      <c r="B155" s="49" t="s">
        <v>21</v>
      </c>
      <c r="C155" s="50"/>
      <c r="D155" s="2" t="s">
        <v>13</v>
      </c>
      <c r="E155" s="44">
        <f>E152</f>
        <v>300000</v>
      </c>
      <c r="F155" s="44">
        <f t="shared" ref="F155:G155" si="38">F152</f>
        <v>22090500</v>
      </c>
      <c r="G155" s="44">
        <f t="shared" si="38"/>
        <v>0</v>
      </c>
      <c r="H155" s="44">
        <f t="shared" si="31"/>
        <v>22390500</v>
      </c>
      <c r="I155" s="16">
        <v>22390500</v>
      </c>
    </row>
    <row r="156" spans="1:10">
      <c r="A156" s="47"/>
      <c r="B156" s="51"/>
      <c r="C156" s="52"/>
      <c r="D156" s="2" t="s">
        <v>14</v>
      </c>
      <c r="E156" s="44">
        <f>E153</f>
        <v>384769</v>
      </c>
      <c r="F156" s="44">
        <f t="shared" ref="F156:G156" si="39">F153</f>
        <v>0</v>
      </c>
      <c r="G156" s="44">
        <f t="shared" si="39"/>
        <v>0</v>
      </c>
      <c r="H156" s="44">
        <f t="shared" si="31"/>
        <v>384769</v>
      </c>
    </row>
    <row r="157" spans="1:10">
      <c r="A157" s="47"/>
      <c r="B157" s="51"/>
      <c r="C157" s="52"/>
      <c r="D157" s="17" t="s">
        <v>15</v>
      </c>
      <c r="E157" s="46">
        <f>E155-E156</f>
        <v>-84769</v>
      </c>
      <c r="F157" s="46">
        <f>F155-F156</f>
        <v>22090500</v>
      </c>
      <c r="G157" s="46">
        <f>G155-G156</f>
        <v>0</v>
      </c>
      <c r="H157" s="46">
        <f t="shared" si="31"/>
        <v>22005731</v>
      </c>
    </row>
    <row r="158" spans="1:10">
      <c r="A158" s="81" t="s">
        <v>89</v>
      </c>
      <c r="B158" s="81"/>
      <c r="C158" s="81"/>
      <c r="D158" s="25" t="s">
        <v>13</v>
      </c>
      <c r="E158" s="26">
        <f>E155+E143+E134+E122+E77+E62</f>
        <v>206749000</v>
      </c>
      <c r="F158" s="26">
        <f>F155+F143+F134+F122+F77+F62</f>
        <v>6695650000</v>
      </c>
      <c r="G158" s="26">
        <f t="shared" ref="G158" si="40">G155+G143+G134+G122+G77+G62</f>
        <v>14050000</v>
      </c>
      <c r="H158" s="26">
        <f t="shared" si="31"/>
        <v>6916449000</v>
      </c>
      <c r="I158" s="11">
        <v>6192979340</v>
      </c>
    </row>
    <row r="159" spans="1:10">
      <c r="A159" s="81"/>
      <c r="B159" s="81"/>
      <c r="C159" s="81"/>
      <c r="D159" s="25" t="s">
        <v>14</v>
      </c>
      <c r="E159" s="26">
        <f t="shared" ref="E159:G159" si="41">E156+E144+E135+E123+E78+E63</f>
        <v>206257718</v>
      </c>
      <c r="F159" s="26">
        <f t="shared" si="41"/>
        <v>6086416594</v>
      </c>
      <c r="G159" s="26">
        <f t="shared" si="41"/>
        <v>23959844</v>
      </c>
      <c r="H159" s="26">
        <f t="shared" si="31"/>
        <v>6316634156</v>
      </c>
      <c r="I159" s="11">
        <v>17120155</v>
      </c>
    </row>
    <row r="160" spans="1:10">
      <c r="A160" s="81"/>
      <c r="B160" s="81"/>
      <c r="C160" s="81"/>
      <c r="D160" s="25" t="s">
        <v>15</v>
      </c>
      <c r="E160" s="26">
        <f>E158-E159</f>
        <v>491282</v>
      </c>
      <c r="F160" s="26">
        <f>F158-F159</f>
        <v>609233406</v>
      </c>
      <c r="G160" s="26">
        <f>G158-G159</f>
        <v>-9909844</v>
      </c>
      <c r="H160" s="26">
        <f t="shared" si="31"/>
        <v>599814844</v>
      </c>
      <c r="I160" s="11">
        <v>15852145</v>
      </c>
      <c r="J160" s="11">
        <f>H162-H159</f>
        <v>41843966</v>
      </c>
    </row>
    <row r="161" spans="1:10">
      <c r="A161" s="80" t="s">
        <v>90</v>
      </c>
      <c r="B161" s="80"/>
      <c r="C161" s="80"/>
      <c r="D161" s="18" t="s">
        <v>13</v>
      </c>
      <c r="E161" s="19">
        <f>'2015년 세입결산'!E101</f>
        <v>206749000</v>
      </c>
      <c r="F161" s="19">
        <f>'2015년 세입결산'!F101</f>
        <v>6695650000</v>
      </c>
      <c r="G161" s="19">
        <f>'2015년 세입결산'!G101</f>
        <v>14050000</v>
      </c>
      <c r="H161" s="19">
        <f>'2015년 세입결산'!H101</f>
        <v>6916449000</v>
      </c>
      <c r="I161" s="11">
        <v>66263241</v>
      </c>
    </row>
    <row r="162" spans="1:10">
      <c r="A162" s="80"/>
      <c r="B162" s="80"/>
      <c r="C162" s="80"/>
      <c r="D162" s="18" t="s">
        <v>14</v>
      </c>
      <c r="E162" s="19">
        <f>'2015년 세입결산'!E102</f>
        <v>206257718</v>
      </c>
      <c r="F162" s="19">
        <f>'2015년 세입결산'!F102</f>
        <v>6139312923</v>
      </c>
      <c r="G162" s="19">
        <f>'2015년 세입결산'!G102</f>
        <v>12907481</v>
      </c>
      <c r="H162" s="19">
        <f>'2015년 세입결산'!H102</f>
        <v>6358478122</v>
      </c>
      <c r="I162" s="11">
        <f>SUM(I158:I161)</f>
        <v>6292214881</v>
      </c>
      <c r="J162" s="11">
        <f>I162-H159</f>
        <v>-24419275</v>
      </c>
    </row>
    <row r="163" spans="1:10">
      <c r="A163" s="80"/>
      <c r="B163" s="80"/>
      <c r="C163" s="80"/>
      <c r="D163" s="18" t="s">
        <v>15</v>
      </c>
      <c r="E163" s="19">
        <f>'2015년 세입결산'!E103</f>
        <v>491282</v>
      </c>
      <c r="F163" s="19">
        <f>'2015년 세입결산'!F103</f>
        <v>556337077</v>
      </c>
      <c r="G163" s="19">
        <f>'2015년 세입결산'!G103</f>
        <v>1142519</v>
      </c>
      <c r="H163" s="19">
        <f>'2015년 세입결산'!H103</f>
        <v>557970878</v>
      </c>
    </row>
    <row r="164" spans="1:10">
      <c r="A164" s="80" t="s">
        <v>91</v>
      </c>
      <c r="B164" s="80"/>
      <c r="C164" s="80"/>
      <c r="D164" s="18" t="s">
        <v>13</v>
      </c>
      <c r="E164" s="19">
        <f>E158-E161</f>
        <v>0</v>
      </c>
      <c r="F164" s="19">
        <f t="shared" ref="F164:H164" si="42">F158-F161</f>
        <v>0</v>
      </c>
      <c r="G164" s="19">
        <f t="shared" si="42"/>
        <v>0</v>
      </c>
      <c r="H164" s="19">
        <f t="shared" si="42"/>
        <v>0</v>
      </c>
    </row>
    <row r="165" spans="1:10">
      <c r="A165" s="80"/>
      <c r="B165" s="80"/>
      <c r="C165" s="80"/>
      <c r="D165" s="18" t="s">
        <v>14</v>
      </c>
      <c r="E165" s="19">
        <f t="shared" ref="E165:H165" si="43">E159-E162</f>
        <v>0</v>
      </c>
      <c r="F165" s="19">
        <f t="shared" si="43"/>
        <v>-52896329</v>
      </c>
      <c r="G165" s="19">
        <f t="shared" si="43"/>
        <v>11052363</v>
      </c>
      <c r="H165" s="19">
        <f t="shared" si="43"/>
        <v>-41843966</v>
      </c>
    </row>
    <row r="166" spans="1:10" ht="17.25" thickBot="1">
      <c r="A166" s="80"/>
      <c r="B166" s="80"/>
      <c r="C166" s="80"/>
      <c r="D166" s="18" t="s">
        <v>15</v>
      </c>
      <c r="E166" s="19">
        <f t="shared" ref="E166:H166" si="44">E160-E163</f>
        <v>0</v>
      </c>
      <c r="F166" s="19">
        <f t="shared" si="44"/>
        <v>52896329</v>
      </c>
      <c r="G166" s="19">
        <f t="shared" si="44"/>
        <v>-11052363</v>
      </c>
      <c r="H166" s="19">
        <f t="shared" si="44"/>
        <v>41843966</v>
      </c>
    </row>
    <row r="167" spans="1:10">
      <c r="E167" s="35" t="s">
        <v>101</v>
      </c>
      <c r="F167" s="33" t="s">
        <v>102</v>
      </c>
      <c r="G167" s="33" t="s">
        <v>103</v>
      </c>
      <c r="H167" s="33" t="s">
        <v>104</v>
      </c>
      <c r="I167" s="34" t="s">
        <v>105</v>
      </c>
    </row>
    <row r="168" spans="1:10" ht="17.25" thickBot="1">
      <c r="E168" s="14">
        <v>2116843500</v>
      </c>
      <c r="F168" s="15">
        <v>35000000</v>
      </c>
      <c r="G168" s="15">
        <v>4723215000</v>
      </c>
      <c r="H168" s="15">
        <v>19000000</v>
      </c>
      <c r="I168" s="16">
        <v>22390500</v>
      </c>
    </row>
    <row r="169" spans="1:10">
      <c r="E169" s="13">
        <f>SUM(E168:I168)</f>
        <v>6916449000</v>
      </c>
    </row>
  </sheetData>
  <mergeCells count="144">
    <mergeCell ref="A5:A7"/>
    <mergeCell ref="B5:B7"/>
    <mergeCell ref="C5:C7"/>
    <mergeCell ref="A8:A10"/>
    <mergeCell ref="B8:B10"/>
    <mergeCell ref="C8:C10"/>
    <mergeCell ref="A1:H1"/>
    <mergeCell ref="A2:H2"/>
    <mergeCell ref="A3:C3"/>
    <mergeCell ref="D3:D4"/>
    <mergeCell ref="E3:E4"/>
    <mergeCell ref="F3:F4"/>
    <mergeCell ref="G3:G4"/>
    <mergeCell ref="H3:H4"/>
    <mergeCell ref="A20:A22"/>
    <mergeCell ref="B20:B22"/>
    <mergeCell ref="C20:C22"/>
    <mergeCell ref="A23:A25"/>
    <mergeCell ref="B23:B25"/>
    <mergeCell ref="C23:C25"/>
    <mergeCell ref="A11:A13"/>
    <mergeCell ref="B11:B13"/>
    <mergeCell ref="C11:C13"/>
    <mergeCell ref="C14:C16"/>
    <mergeCell ref="A17:A19"/>
    <mergeCell ref="B17:B19"/>
    <mergeCell ref="A35:A37"/>
    <mergeCell ref="B35:B37"/>
    <mergeCell ref="C35:C37"/>
    <mergeCell ref="A38:A40"/>
    <mergeCell ref="B38:B40"/>
    <mergeCell ref="C38:C40"/>
    <mergeCell ref="C26:C28"/>
    <mergeCell ref="A29:A31"/>
    <mergeCell ref="B29:B31"/>
    <mergeCell ref="C29:C31"/>
    <mergeCell ref="A32:A34"/>
    <mergeCell ref="B32:B34"/>
    <mergeCell ref="C32:C34"/>
    <mergeCell ref="A47:A49"/>
    <mergeCell ref="B47:B49"/>
    <mergeCell ref="C47:C49"/>
    <mergeCell ref="A50:A52"/>
    <mergeCell ref="B50:B52"/>
    <mergeCell ref="A53:A55"/>
    <mergeCell ref="B53:B55"/>
    <mergeCell ref="C53:C55"/>
    <mergeCell ref="A41:A43"/>
    <mergeCell ref="B41:B43"/>
    <mergeCell ref="C41:C43"/>
    <mergeCell ref="A44:A46"/>
    <mergeCell ref="B44:B46"/>
    <mergeCell ref="C44:C46"/>
    <mergeCell ref="A62:A64"/>
    <mergeCell ref="B62:C64"/>
    <mergeCell ref="A65:A67"/>
    <mergeCell ref="B65:B67"/>
    <mergeCell ref="C65:C67"/>
    <mergeCell ref="C68:C70"/>
    <mergeCell ref="A56:A58"/>
    <mergeCell ref="B56:B58"/>
    <mergeCell ref="C56:C58"/>
    <mergeCell ref="A59:A61"/>
    <mergeCell ref="B59:B61"/>
    <mergeCell ref="C59:C61"/>
    <mergeCell ref="A77:A79"/>
    <mergeCell ref="B77:C79"/>
    <mergeCell ref="A80:A82"/>
    <mergeCell ref="B80:B82"/>
    <mergeCell ref="A83:A85"/>
    <mergeCell ref="B83:B85"/>
    <mergeCell ref="C83:C85"/>
    <mergeCell ref="A71:A73"/>
    <mergeCell ref="B71:B73"/>
    <mergeCell ref="C71:C73"/>
    <mergeCell ref="A74:A76"/>
    <mergeCell ref="B74:B76"/>
    <mergeCell ref="C74:C76"/>
    <mergeCell ref="C80:C82"/>
    <mergeCell ref="A92:A94"/>
    <mergeCell ref="B92:B94"/>
    <mergeCell ref="C92:C94"/>
    <mergeCell ref="A95:A97"/>
    <mergeCell ref="B95:B97"/>
    <mergeCell ref="C95:C97"/>
    <mergeCell ref="A86:A88"/>
    <mergeCell ref="B86:B88"/>
    <mergeCell ref="C86:C88"/>
    <mergeCell ref="A89:A91"/>
    <mergeCell ref="B89:B91"/>
    <mergeCell ref="C89:C91"/>
    <mergeCell ref="A110:A112"/>
    <mergeCell ref="A113:A115"/>
    <mergeCell ref="B113:B115"/>
    <mergeCell ref="C113:C115"/>
    <mergeCell ref="A116:A118"/>
    <mergeCell ref="A119:A121"/>
    <mergeCell ref="B119:B121"/>
    <mergeCell ref="C119:C121"/>
    <mergeCell ref="A98:A100"/>
    <mergeCell ref="A101:A103"/>
    <mergeCell ref="B101:B103"/>
    <mergeCell ref="C101:C103"/>
    <mergeCell ref="A104:A106"/>
    <mergeCell ref="A107:A109"/>
    <mergeCell ref="B107:B109"/>
    <mergeCell ref="C107:C109"/>
    <mergeCell ref="C98:C100"/>
    <mergeCell ref="C104:C106"/>
    <mergeCell ref="C110:C112"/>
    <mergeCell ref="C116:C118"/>
    <mergeCell ref="A131:A133"/>
    <mergeCell ref="B131:B133"/>
    <mergeCell ref="C131:C133"/>
    <mergeCell ref="A134:A136"/>
    <mergeCell ref="B134:C136"/>
    <mergeCell ref="A137:A139"/>
    <mergeCell ref="B137:B139"/>
    <mergeCell ref="C137:C139"/>
    <mergeCell ref="A122:A124"/>
    <mergeCell ref="B122:C124"/>
    <mergeCell ref="A125:A127"/>
    <mergeCell ref="B125:B127"/>
    <mergeCell ref="C125:C127"/>
    <mergeCell ref="A128:A130"/>
    <mergeCell ref="B128:B130"/>
    <mergeCell ref="C128:C130"/>
    <mergeCell ref="A161:C163"/>
    <mergeCell ref="A164:C166"/>
    <mergeCell ref="A152:A154"/>
    <mergeCell ref="B152:B154"/>
    <mergeCell ref="C152:C154"/>
    <mergeCell ref="A155:A157"/>
    <mergeCell ref="B155:C157"/>
    <mergeCell ref="A158:C160"/>
    <mergeCell ref="A140:A142"/>
    <mergeCell ref="B140:B142"/>
    <mergeCell ref="C140:C142"/>
    <mergeCell ref="A143:A145"/>
    <mergeCell ref="B143:C145"/>
    <mergeCell ref="A149:A151"/>
    <mergeCell ref="B149:B151"/>
    <mergeCell ref="C149:C151"/>
    <mergeCell ref="C146:C148"/>
  </mergeCells>
  <phoneticPr fontId="7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90" orientation="portrait" verticalDpi="0" r:id="rId1"/>
  <rowBreaks count="3" manualBreakCount="3">
    <brk id="46" max="7" man="1"/>
    <brk id="85" max="7" man="1"/>
    <brk id="12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4</vt:i4>
      </vt:variant>
    </vt:vector>
  </HeadingPairs>
  <TitlesOfParts>
    <vt:vector size="7" baseType="lpstr">
      <vt:lpstr>2015년 세입결산</vt:lpstr>
      <vt:lpstr>2015년 세출결산</vt:lpstr>
      <vt:lpstr>Sheet3</vt:lpstr>
      <vt:lpstr>'2015년 세입결산'!Print_Area</vt:lpstr>
      <vt:lpstr>'2015년 세출결산'!Print_Area</vt:lpstr>
      <vt:lpstr>'2015년 세입결산'!Print_Titles</vt:lpstr>
      <vt:lpstr>'2015년 세출결산'!Print_Titles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나미정</dc:creator>
  <cp:lastModifiedBy>나미정</cp:lastModifiedBy>
  <cp:lastPrinted>2016-03-30T06:28:01Z</cp:lastPrinted>
  <dcterms:created xsi:type="dcterms:W3CDTF">2016-03-21T05:08:40Z</dcterms:created>
  <dcterms:modified xsi:type="dcterms:W3CDTF">2016-03-30T06:35:15Z</dcterms:modified>
</cp:coreProperties>
</file>